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702821\Documents\Vyřazení\VT_2019_24_25_vyřazení\Vyřazení_VT_2024,25\AUKCE\Aukce_DDHM\A15\"/>
    </mc:Choice>
  </mc:AlternateContent>
  <xr:revisionPtr revIDLastSave="0" documentId="13_ncr:1_{A0E75E0A-F1D9-44D8-9EA8-A25738A76C4A}" xr6:coauthVersionLast="47" xr6:coauthVersionMax="47" xr10:uidLastSave="{00000000-0000-0000-0000-000000000000}"/>
  <bookViews>
    <workbookView xWindow="2415" yWindow="1230" windowWidth="23910" windowHeight="14250" xr2:uid="{00000000-000D-0000-FFFF-FFFF00000000}"/>
  </bookViews>
  <sheets>
    <sheet name="DDHM" sheetId="1" r:id="rId1"/>
  </sheets>
  <definedNames>
    <definedName name="_xlnm._FilterDatabase" localSheetId="0" hidden="1">DDHM!$Q$6:$Q$25</definedName>
    <definedName name="_xlnm.Print_Titles" localSheetId="0">DDHM!$6:$6</definedName>
    <definedName name="Tabulka3">DDHM!$C$6:$S$24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H10" i="1" l="1"/>
  <c r="H18" i="1"/>
  <c r="H7" i="1"/>
  <c r="H8" i="1"/>
  <c r="H11" i="1"/>
  <c r="H13" i="1"/>
  <c r="H14" i="1"/>
  <c r="H15" i="1"/>
  <c r="H16" i="1"/>
  <c r="H17" i="1"/>
  <c r="H19" i="1"/>
  <c r="H20" i="1"/>
  <c r="H22" i="1"/>
  <c r="H23" i="1"/>
  <c r="H9" i="1"/>
  <c r="H12" i="1"/>
  <c r="H21" i="1"/>
  <c r="H24" i="1"/>
  <c r="J20" i="1" l="1"/>
  <c r="K20" i="1" s="1"/>
  <c r="J8" i="1"/>
  <c r="K8" i="1" s="1"/>
  <c r="J24" i="1"/>
  <c r="K24" i="1" s="1"/>
  <c r="J22" i="1"/>
  <c r="K22" i="1" s="1"/>
  <c r="J10" i="1"/>
  <c r="K10" i="1" s="1"/>
  <c r="J12" i="1"/>
  <c r="K12" i="1" s="1"/>
  <c r="J21" i="1"/>
  <c r="K21" i="1" s="1"/>
  <c r="J23" i="1"/>
  <c r="K23" i="1" s="1"/>
  <c r="J19" i="1"/>
  <c r="K19" i="1" s="1"/>
  <c r="J14" i="1"/>
  <c r="K14" i="1" s="1"/>
  <c r="J7" i="1"/>
  <c r="K7" i="1" s="1"/>
  <c r="J11" i="1"/>
  <c r="K11" i="1" s="1"/>
  <c r="J18" i="1"/>
  <c r="K18" i="1" s="1"/>
  <c r="J9" i="1"/>
  <c r="K9" i="1" s="1"/>
  <c r="J15" i="1"/>
  <c r="K15" i="1" s="1"/>
  <c r="J16" i="1"/>
  <c r="K16" i="1" s="1"/>
  <c r="J17" i="1"/>
  <c r="K17" i="1" s="1"/>
  <c r="J13" i="1"/>
  <c r="K13" i="1" s="1"/>
  <c r="H25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G25" i="1" l="1"/>
  <c r="F25" i="1"/>
  <c r="K25" i="1"/>
  <c r="J25" i="1" l="1"/>
</calcChain>
</file>

<file path=xl/sharedStrings.xml><?xml version="1.0" encoding="utf-8"?>
<sst xmlns="http://schemas.openxmlformats.org/spreadsheetml/2006/main" count="173" uniqueCount="58">
  <si>
    <t>Název střediska</t>
  </si>
  <si>
    <t>Druh kód</t>
  </si>
  <si>
    <t>Název celý</t>
  </si>
  <si>
    <t>Prefix</t>
  </si>
  <si>
    <t>Inventární číslo</t>
  </si>
  <si>
    <t>Pořizovací cena</t>
  </si>
  <si>
    <t>Datum zařazení do užívání</t>
  </si>
  <si>
    <t>Název lokality</t>
  </si>
  <si>
    <t>ÚzP v Uherském Hradišti</t>
  </si>
  <si>
    <t>77</t>
  </si>
  <si>
    <t>Odvolací finanční ředitelství</t>
  </si>
  <si>
    <t>ÚzP ve Vsetíně</t>
  </si>
  <si>
    <t>ÚzP ve Valašském Meziříčí</t>
  </si>
  <si>
    <t>Valašské Meziříčí, Vrbenská, 742</t>
  </si>
  <si>
    <t/>
  </si>
  <si>
    <t>Aukce
Balíček</t>
  </si>
  <si>
    <t>Rok pořízení</t>
  </si>
  <si>
    <t>Kód ocenění
(vzorec)</t>
  </si>
  <si>
    <t>Reálná hodnota 2. kolo</t>
  </si>
  <si>
    <t>FÚ pro Zlínský kraj</t>
  </si>
  <si>
    <t>ÚzP v Otrokovicích</t>
  </si>
  <si>
    <t>DDHM</t>
  </si>
  <si>
    <t>Zlín, třída Tomáše Bati, 21</t>
  </si>
  <si>
    <t>Otrokovice, J. Jabůrkové, 491</t>
  </si>
  <si>
    <r>
      <t xml:space="preserve">Organizace: </t>
    </r>
    <r>
      <rPr>
        <sz val="8"/>
        <color rgb="FF000000"/>
        <rFont val="Arial"/>
      </rPr>
      <t>Generální finanční ředitelství</t>
    </r>
  </si>
  <si>
    <t>Notebook  HP ProBook 6470b</t>
  </si>
  <si>
    <t>Brno-Střed, Masarykova, 427/31</t>
  </si>
  <si>
    <t>Vsetín, Smetanova, 1110</t>
  </si>
  <si>
    <t>Uherské Hradiště, Otakarova, 1073</t>
  </si>
  <si>
    <t>KVYR skupina G</t>
  </si>
  <si>
    <t>Poznámka k umístění</t>
  </si>
  <si>
    <t>Doplnit tržní hodnotu</t>
  </si>
  <si>
    <t>CNU250CMPC</t>
  </si>
  <si>
    <t>CNU250CMRX</t>
  </si>
  <si>
    <t>CNU250CN0D</t>
  </si>
  <si>
    <t>CNU250CN54</t>
  </si>
  <si>
    <t>CNU250CMN2</t>
  </si>
  <si>
    <t>CNU250CMZ7</t>
  </si>
  <si>
    <t>CNU250CMSY</t>
  </si>
  <si>
    <t>CNU250CQ2B</t>
  </si>
  <si>
    <t>CNU250CN80</t>
  </si>
  <si>
    <t>CNU250CMR6</t>
  </si>
  <si>
    <t>CNU250CN3V</t>
  </si>
  <si>
    <t>CNU250CN21</t>
  </si>
  <si>
    <t>CNU250CN3R</t>
  </si>
  <si>
    <t>CNU250CN71</t>
  </si>
  <si>
    <t>CNU250CN1D</t>
  </si>
  <si>
    <t>CNU250CMPG</t>
  </si>
  <si>
    <t>CNU250CMVS</t>
  </si>
  <si>
    <t>CNU250CN3C</t>
  </si>
  <si>
    <t>Výrobní číslo</t>
  </si>
  <si>
    <t>Tržní hodnota Bazar</t>
  </si>
  <si>
    <t>A15</t>
  </si>
  <si>
    <t>Reálná hodnota 
1. kolo</t>
  </si>
  <si>
    <t>Položka</t>
  </si>
  <si>
    <t>IČO:72080043</t>
  </si>
  <si>
    <t>Aukce A15 - Seznam movitých věcí</t>
  </si>
  <si>
    <t>Reálná hodnota: 39 240,00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</si>
</sst>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5]#,##0.00;\-#,##0.00"/>
    <numFmt numFmtId="165" formatCode="[$-10405]dd\.mm\.yyyy"/>
  </numFmts>
  <fonts count="12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  <charset val="238"/>
    </font>
    <font>
      <b/>
      <sz val="11"/>
      <name val="Calibri"/>
      <family val="2"/>
      <charset val="238"/>
    </font>
    <font>
      <b/>
      <sz val="8"/>
      <color theme="0" tint="-0.14999847407452621"/>
      <name val="Arial"/>
      <family val="2"/>
      <charset val="238"/>
    </font>
    <font>
      <sz val="10"/>
      <name val="Calibri"/>
      <family val="2"/>
      <charset val="238"/>
    </font>
    <font>
      <sz val="8"/>
      <color rgb="FF000000"/>
      <name val="Arial"/>
      <family val="2"/>
      <charset val="238"/>
    </font>
    <font>
      <sz val="11"/>
      <color theme="0"/>
      <name val="Calibri"/>
      <family val="2"/>
      <charset val="238"/>
    </font>
    <font>
      <b/>
      <sz val="8"/>
      <name val="Aria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0F0F0"/>
        <bgColor rgb="FFF0F0F0"/>
      </patternFill>
    </fill>
    <fill>
      <patternFill patternType="solid">
        <fgColor rgb="FF00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dotted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dotted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hair">
        <color rgb="FFC0C0C0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0">
    <xf numFmtId="0" fontId="1" fillId="0" borderId="0" xfId="0" applyFont="1" applyFill="1" applyBorder="1"/>
    <xf numFmtId="0" fontId="3" fillId="2" borderId="0" xfId="1" applyNumberFormat="1" applyFont="1" applyFill="1" applyBorder="1" applyAlignment="1">
      <alignment horizontal="left" vertical="top" wrapText="1" readingOrder="1"/>
    </xf>
    <xf numFmtId="0" fontId="3" fillId="2" borderId="0" xfId="1" applyNumberFormat="1" applyFont="1" applyFill="1" applyBorder="1" applyAlignment="1">
      <alignment horizontal="right" vertical="top" wrapText="1" readingOrder="1"/>
    </xf>
    <xf numFmtId="0" fontId="3" fillId="2" borderId="1" xfId="1" applyNumberFormat="1" applyFont="1" applyFill="1" applyBorder="1" applyAlignment="1">
      <alignment horizontal="left" vertical="top" wrapText="1" readingOrder="1"/>
    </xf>
    <xf numFmtId="0" fontId="3" fillId="2" borderId="1" xfId="1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 applyAlignment="1">
      <alignment horizontal="center"/>
    </xf>
    <xf numFmtId="0" fontId="3" fillId="2" borderId="0" xfId="1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3" fillId="2" borderId="0" xfId="1" applyNumberFormat="1" applyFont="1" applyFill="1" applyBorder="1" applyAlignment="1">
      <alignment horizontal="center" vertical="top" wrapText="1" readingOrder="1"/>
    </xf>
    <xf numFmtId="0" fontId="5" fillId="2" borderId="0" xfId="1" applyNumberFormat="1" applyFont="1" applyFill="1" applyBorder="1" applyAlignment="1">
      <alignment horizontal="center" vertical="top" wrapText="1" readingOrder="1"/>
    </xf>
    <xf numFmtId="0" fontId="3" fillId="2" borderId="1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1" fillId="0" borderId="0" xfId="0" applyNumberFormat="1" applyFont="1" applyFill="1" applyBorder="1"/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>
      <alignment wrapText="1" readingOrder="1"/>
    </xf>
    <xf numFmtId="0" fontId="7" fillId="2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5" fillId="2" borderId="0" xfId="1" applyNumberFormat="1" applyFont="1" applyFill="1" applyBorder="1" applyAlignment="1">
      <alignment horizontal="left" vertical="top" readingOrder="1"/>
    </xf>
    <xf numFmtId="0" fontId="2" fillId="3" borderId="2" xfId="1" applyNumberFormat="1" applyFont="1" applyFill="1" applyBorder="1" applyAlignment="1">
      <alignment horizontal="left" vertical="top" wrapText="1" readingOrder="1"/>
    </xf>
    <xf numFmtId="0" fontId="2" fillId="3" borderId="3" xfId="1" applyNumberFormat="1" applyFont="1" applyFill="1" applyBorder="1" applyAlignment="1">
      <alignment horizontal="left" vertical="top" wrapText="1" readingOrder="1"/>
    </xf>
    <xf numFmtId="0" fontId="2" fillId="3" borderId="3" xfId="1" applyNumberFormat="1" applyFont="1" applyFill="1" applyBorder="1" applyAlignment="1">
      <alignment horizontal="right" vertical="top" wrapText="1" readingOrder="1"/>
    </xf>
    <xf numFmtId="164" fontId="2" fillId="3" borderId="3" xfId="1" applyNumberFormat="1" applyFont="1" applyFill="1" applyBorder="1" applyAlignment="1">
      <alignment horizontal="right" vertical="top" wrapText="1" readingOrder="1"/>
    </xf>
    <xf numFmtId="165" fontId="2" fillId="3" borderId="3" xfId="1" applyNumberFormat="1" applyFont="1" applyFill="1" applyBorder="1" applyAlignment="1">
      <alignment horizontal="left" vertical="top" wrapText="1" readingOrder="1"/>
    </xf>
    <xf numFmtId="0" fontId="2" fillId="3" borderId="4" xfId="1" applyNumberFormat="1" applyFont="1" applyFill="1" applyBorder="1" applyAlignment="1">
      <alignment horizontal="left" vertical="top" wrapText="1" readingOrder="1"/>
    </xf>
    <xf numFmtId="0" fontId="2" fillId="2" borderId="2" xfId="1" applyNumberFormat="1" applyFont="1" applyFill="1" applyBorder="1" applyAlignment="1">
      <alignment horizontal="left" vertical="top" wrapText="1" readingOrder="1"/>
    </xf>
    <xf numFmtId="0" fontId="2" fillId="2" borderId="3" xfId="1" applyNumberFormat="1" applyFont="1" applyFill="1" applyBorder="1" applyAlignment="1">
      <alignment horizontal="left" vertical="top" wrapText="1" readingOrder="1"/>
    </xf>
    <xf numFmtId="0" fontId="2" fillId="2" borderId="3" xfId="1" applyNumberFormat="1" applyFont="1" applyFill="1" applyBorder="1" applyAlignment="1">
      <alignment horizontal="right" vertical="top" wrapText="1" readingOrder="1"/>
    </xf>
    <xf numFmtId="164" fontId="2" fillId="2" borderId="3" xfId="1" applyNumberFormat="1" applyFont="1" applyFill="1" applyBorder="1" applyAlignment="1">
      <alignment horizontal="right" vertical="top" wrapText="1" readingOrder="1"/>
    </xf>
    <xf numFmtId="165" fontId="2" fillId="2" borderId="3" xfId="1" applyNumberFormat="1" applyFont="1" applyFill="1" applyBorder="1" applyAlignment="1">
      <alignment horizontal="left" vertical="top" wrapText="1" readingOrder="1"/>
    </xf>
    <xf numFmtId="0" fontId="2" fillId="2" borderId="4" xfId="1" applyNumberFormat="1" applyFont="1" applyFill="1" applyBorder="1" applyAlignment="1">
      <alignment horizontal="left" vertical="top" wrapText="1" readingOrder="1"/>
    </xf>
    <xf numFmtId="0" fontId="9" fillId="0" borderId="5" xfId="1" applyFont="1" applyBorder="1" applyAlignment="1">
      <alignment horizontal="left" vertical="top" wrapText="1" readingOrder="1"/>
    </xf>
    <xf numFmtId="0" fontId="5" fillId="0" borderId="6" xfId="1" applyFont="1" applyBorder="1" applyAlignment="1">
      <alignment horizontal="left" vertical="top" wrapText="1" readingOrder="1"/>
    </xf>
    <xf numFmtId="0" fontId="1" fillId="0" borderId="0" xfId="0" applyFont="1" applyFill="1" applyBorder="1"/>
    <xf numFmtId="0" fontId="5" fillId="0" borderId="1" xfId="1" applyNumberFormat="1" applyFont="1" applyFill="1" applyBorder="1" applyAlignment="1">
      <alignment horizontal="left" vertical="top" wrapText="1" readingOrder="1"/>
    </xf>
    <xf numFmtId="0" fontId="3" fillId="2" borderId="0" xfId="1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2" fillId="3" borderId="3" xfId="1" applyNumberFormat="1" applyFont="1" applyFill="1" applyBorder="1" applyAlignment="1">
      <alignment horizontal="center" vertical="top" wrapText="1" readingOrder="1"/>
    </xf>
    <xf numFmtId="0" fontId="2" fillId="2" borderId="3" xfId="1" applyNumberFormat="1" applyFont="1" applyFill="1" applyBorder="1" applyAlignment="1">
      <alignment horizontal="center" vertical="top" wrapText="1" readingOrder="1"/>
    </xf>
    <xf numFmtId="0" fontId="3" fillId="0" borderId="1" xfId="1" applyNumberFormat="1" applyFont="1" applyFill="1" applyBorder="1" applyAlignment="1">
      <alignment horizontal="left" vertical="top" wrapText="1" readingOrder="1"/>
    </xf>
    <xf numFmtId="0" fontId="10" fillId="0" borderId="0" xfId="0" applyFont="1" applyFill="1" applyBorder="1" applyAlignment="1">
      <alignment vertical="top" wrapText="1" readingOrder="1"/>
    </xf>
    <xf numFmtId="0" fontId="10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8" fillId="2" borderId="0" xfId="1" applyNumberFormat="1" applyFont="1" applyFill="1" applyBorder="1" applyAlignment="1">
      <alignment vertical="top" wrapText="1"/>
    </xf>
    <xf numFmtId="0" fontId="3" fillId="2" borderId="7" xfId="1" applyNumberFormat="1" applyFont="1" applyFill="1" applyBorder="1" applyAlignment="1">
      <alignment horizontal="left" vertical="top" wrapText="1" readingOrder="1"/>
    </xf>
    <xf numFmtId="0" fontId="3" fillId="2" borderId="7" xfId="1" applyNumberFormat="1" applyFont="1" applyFill="1" applyBorder="1" applyAlignment="1">
      <alignment horizontal="center" vertical="top" wrapText="1" readingOrder="1"/>
    </xf>
    <xf numFmtId="4" fontId="5" fillId="2" borderId="7" xfId="1" applyNumberFormat="1" applyFont="1" applyFill="1" applyBorder="1" applyAlignment="1">
      <alignment horizontal="center" vertical="top" wrapText="1" readingOrder="1"/>
    </xf>
    <xf numFmtId="0" fontId="7" fillId="2" borderId="7" xfId="1" applyNumberFormat="1" applyFont="1" applyFill="1" applyBorder="1" applyAlignment="1">
      <alignment horizontal="center" vertical="top" wrapText="1" readingOrder="1"/>
    </xf>
    <xf numFmtId="0" fontId="3" fillId="2" borderId="7" xfId="1" applyNumberFormat="1" applyFont="1" applyFill="1" applyBorder="1" applyAlignment="1">
      <alignment horizontal="center" vertical="top" wrapText="1"/>
    </xf>
    <xf numFmtId="3" fontId="5" fillId="2" borderId="7" xfId="1" applyNumberFormat="1" applyFont="1" applyFill="1" applyBorder="1" applyAlignment="1">
      <alignment horizontal="right" vertical="top" wrapText="1" readingOrder="1"/>
    </xf>
    <xf numFmtId="14" fontId="9" fillId="2" borderId="0" xfId="1" applyNumberFormat="1" applyFont="1" applyFill="1" applyBorder="1" applyAlignment="1">
      <alignment horizontal="left" vertical="center" wrapText="1" readingOrder="1"/>
    </xf>
    <xf numFmtId="0" fontId="1" fillId="2" borderId="0" xfId="1" applyNumberFormat="1" applyFont="1" applyFill="1" applyBorder="1" applyAlignment="1">
      <alignment horizontal="left" vertical="top" wrapText="1" readingOrder="1"/>
    </xf>
    <xf numFmtId="0" fontId="3" fillId="2" borderId="0" xfId="1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5" fillId="4" borderId="0" xfId="1" applyNumberFormat="1" applyFont="1" applyFill="1" applyBorder="1" applyAlignment="1">
      <alignment horizontal="left" vertical="center" wrapText="1" readingOrder="1"/>
    </xf>
    <xf numFmtId="0" fontId="6" fillId="4" borderId="0" xfId="1" applyNumberFormat="1" applyFont="1" applyFill="1" applyBorder="1" applyAlignment="1">
      <alignment horizontal="left" vertical="top" wrapText="1" readingOrder="1"/>
    </xf>
    <xf numFmtId="14" fontId="11" fillId="2" borderId="0" xfId="1" applyNumberFormat="1" applyFont="1" applyFill="1" applyBorder="1" applyAlignment="1">
      <alignment horizontal="center" vertical="top" wrapText="1"/>
    </xf>
    <xf numFmtId="0" fontId="9" fillId="2" borderId="0" xfId="1" applyNumberFormat="1" applyFont="1" applyFill="1" applyBorder="1" applyAlignment="1">
      <alignment horizontal="left" vertical="center" wrapText="1" readingOrder="1"/>
    </xf>
    <xf numFmtId="0" fontId="9" fillId="2" borderId="7" xfId="1" applyNumberFormat="1" applyFont="1" applyFill="1" applyBorder="1" applyAlignment="1">
      <alignment horizontal="left" vertical="top" wrapText="1" readingOrder="1"/>
    </xf>
    <xf numFmtId="0" fontId="3" fillId="2" borderId="7" xfId="1" applyNumberFormat="1" applyFont="1" applyFill="1" applyBorder="1" applyAlignment="1">
      <alignment horizontal="left" vertical="top" wrapText="1" readingOrder="1"/>
    </xf>
  </cellXfs>
  <cellStyles count="2">
    <cellStyle name="Normal" xfId="1" xr:uid="{00000000-0005-0000-0000-000000000000}"/>
    <cellStyle name="Normální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rgb="FFF0F0F0"/>
          <bgColor rgb="FFF0F0F0"/>
        </patternFill>
      </fill>
      <alignment horizontal="left" vertical="top" textRotation="0" wrapText="1" indent="0" justifyLastLine="0" shrinkToFit="0" readingOrder="1"/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rgb="FFF0F0F0"/>
          <bgColor rgb="FFF0F0F0"/>
        </patternFill>
      </fill>
      <alignment horizontal="left" vertical="top" textRotation="0" wrapText="1" indent="0" justifyLastLine="0" shrinkToFit="0" readingOrder="1"/>
      <border diagonalUp="0" diagonalDown="0">
        <left style="hair">
          <color rgb="FFC0C0C0"/>
        </left>
        <right style="dotted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rgb="FFF0F0F0"/>
          <bgColor rgb="FFF0F0F0"/>
        </patternFill>
      </fill>
      <alignment horizontal="left" vertical="top" textRotation="0" wrapText="1" indent="0" justifyLastLine="0" shrinkToFit="0" readingOrder="1"/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font>
        <sz val="8"/>
        <name val="Arial"/>
        <scheme val="none"/>
      </font>
      <numFmt numFmtId="0" formatCode="General"/>
      <fill>
        <patternFill patternType="solid">
          <fgColor rgb="FFF0F0F0"/>
          <bgColor rgb="FFF0F0F0"/>
        </patternFill>
      </fill>
      <alignment horizontal="center" vertical="top" textRotation="0" wrapText="1" indent="0" justifyLastLine="0" shrinkToFit="0" readingOrder="1"/>
      <border diagonalUp="0" diagonalDown="0" outline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</border>
    </dxf>
    <dxf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right" vertical="top" textRotation="0" wrapText="1" indent="0" justifyLastLine="0" shrinkToFit="0" readingOrder="1"/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[$-10405]dd\.mm\.yyyy"/>
      <fill>
        <patternFill patternType="solid">
          <fgColor rgb="FFF0F0F0"/>
          <bgColor rgb="FFF0F0F0"/>
        </patternFill>
      </fill>
      <alignment horizontal="left" vertical="top" textRotation="0" wrapText="1" indent="0" justifyLastLine="0" shrinkToFit="0" readingOrder="1"/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numFmt numFmtId="0" formatCode="General"/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4" formatCode="[$-10405]#,##0.00;\-#,##0.00"/>
      <fill>
        <patternFill patternType="solid">
          <fgColor rgb="FFF0F0F0"/>
          <bgColor rgb="FFF0F0F0"/>
        </patternFill>
      </fill>
      <alignment horizontal="right" vertical="top" textRotation="0" wrapText="1" indent="0" justifyLastLine="0" shrinkToFit="0" readingOrder="1"/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rgb="FFF0F0F0"/>
          <bgColor rgb="FFF0F0F0"/>
        </patternFill>
      </fill>
      <alignment horizontal="right" vertical="top" textRotation="0" wrapText="1" indent="0" justifyLastLine="0" shrinkToFit="0" readingOrder="1"/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rgb="FFF0F0F0"/>
          <bgColor rgb="FFF0F0F0"/>
        </patternFill>
      </fill>
      <alignment horizontal="left" vertical="top" textRotation="0" wrapText="1" indent="0" justifyLastLine="0" shrinkToFit="0" readingOrder="1"/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rgb="FFF0F0F0"/>
          <bgColor rgb="FFF0F0F0"/>
        </patternFill>
      </fill>
      <alignment horizontal="left" vertical="top" textRotation="0" wrapText="1" indent="0" justifyLastLine="0" shrinkToFit="0" readingOrder="1"/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rgb="FFF0F0F0"/>
          <bgColor rgb="FFF0F0F0"/>
        </patternFill>
      </fill>
      <alignment horizontal="left" vertical="top" textRotation="0" wrapText="1" indent="0" justifyLastLine="0" shrinkToFit="0" readingOrder="1"/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rgb="FFF0F0F0"/>
          <bgColor rgb="FFF0F0F0"/>
        </patternFill>
      </fill>
      <alignment horizontal="left" vertical="top" textRotation="0" wrapText="1" indent="0" justifyLastLine="0" shrinkToFit="0" readingOrder="1"/>
      <border diagonalUp="0" diagonalDown="0">
        <left style="hair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rgb="FFF0F0F0"/>
          <bgColor rgb="FFF0F0F0"/>
        </patternFill>
      </fill>
      <alignment horizontal="left" vertical="top" textRotation="0" wrapText="1" indent="0" justifyLastLine="0" shrinkToFit="0" readingOrder="1"/>
      <border diagonalUp="0" diagonalDown="0">
        <left style="dotted">
          <color rgb="FFC0C0C0"/>
        </left>
        <right style="hair">
          <color rgb="FFC0C0C0"/>
        </right>
        <top style="hair">
          <color rgb="FFC0C0C0"/>
        </top>
        <bottom style="hair">
          <color rgb="FFC0C0C0"/>
        </bottom>
        <vertical style="hair">
          <color rgb="FFC0C0C0"/>
        </vertical>
        <horizontal style="hair">
          <color rgb="FFC0C0C0"/>
        </horizontal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top" textRotation="0" wrapText="1" indent="0" justifyLastLine="0" shrinkToFit="0" readingOrder="1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left" vertical="top" textRotation="0" wrapText="1" indent="0" justifyLastLine="0" shrinkToFit="0" readingOrder="1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E6E6E6"/>
      <rgbColor rgb="00F0F0F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lka2" displayName="Tabulka2" ref="A6:P24" totalsRowShown="0" headerRowDxfId="18" dataDxfId="16" headerRowBorderDxfId="17" tableBorderDxfId="15" headerRowCellStyle="Normal" dataCellStyle="Normal">
  <autoFilter ref="A6:P24" xr:uid="{00000000-000C-0000-FFFF-FFFF00000000}"/>
  <sortState xmlns:xlrd2="http://schemas.microsoft.com/office/spreadsheetml/2017/richdata2" ref="A7:P24">
    <sortCondition ref="D7:D24"/>
    <sortCondition ref="I7:I24"/>
    <sortCondition ref="A7:A24"/>
    <sortCondition ref="E7:E24"/>
    <sortCondition ref="F7:F24"/>
  </sortState>
  <tableColumns count="16">
    <tableColumn id="1" xr3:uid="{00000000-0010-0000-0000-000001000000}" name="Položka" dataDxfId="14" dataCellStyle="Normal"/>
    <tableColumn id="2" xr3:uid="{00000000-0010-0000-0000-000002000000}" name="Název střediska" dataDxfId="13" dataCellStyle="Normal"/>
    <tableColumn id="3" xr3:uid="{00000000-0010-0000-0000-000003000000}" name="Druh kód" dataDxfId="12" dataCellStyle="Normal"/>
    <tableColumn id="4" xr3:uid="{00000000-0010-0000-0000-000004000000}" name="Název celý" dataDxfId="11" dataCellStyle="Normal"/>
    <tableColumn id="5" xr3:uid="{00000000-0010-0000-0000-000005000000}" name="Prefix" dataDxfId="10" dataCellStyle="Normal"/>
    <tableColumn id="6" xr3:uid="{00000000-0010-0000-0000-000006000000}" name="Inventární číslo" dataDxfId="9" dataCellStyle="Normal"/>
    <tableColumn id="7" xr3:uid="{00000000-0010-0000-0000-000007000000}" name="Pořizovací cena" dataDxfId="8" dataCellStyle="Normal"/>
    <tableColumn id="16" xr3:uid="{00000000-0010-0000-0000-000010000000}" name="Rok pořízení" dataDxfId="7">
      <calculatedColumnFormula>YEAR(Tabulka2[[#This Row],[Datum zařazení do užívání]])</calculatedColumnFormula>
    </tableColumn>
    <tableColumn id="8" xr3:uid="{00000000-0010-0000-0000-000008000000}" name="Datum zařazení do užívání" dataDxfId="6" dataCellStyle="Normal"/>
    <tableColumn id="10" xr3:uid="{00000000-0010-0000-0000-00000A000000}" name="Reálná hodnota _x000a_1. kolo" dataDxfId="5" dataCellStyle="Normal">
      <calculatedColumnFormula>IF(#REF!&lt;50,50,#REF!)</calculatedColumnFormula>
    </tableColumn>
    <tableColumn id="15" xr3:uid="{00000000-0010-0000-0000-00000F000000}" name="Reálná hodnota 2. kolo" dataDxfId="4">
      <calculatedColumnFormula>CEILING(Tabulka2[[#This Row],[Reálná hodnota 
1. kolo]]*#REF!,10)</calculatedColumnFormula>
    </tableColumn>
    <tableColumn id="14" xr3:uid="{5F31DC80-C096-476D-A29B-C52F68238662}" name="Tržní hodnota Bazar"/>
    <tableColumn id="13" xr3:uid="{00000000-0010-0000-0000-00000D000000}" name="Aukce_x000a_Balíček" dataDxfId="3" dataCellStyle="Normal"/>
    <tableColumn id="11" xr3:uid="{00000000-0010-0000-0000-00000B000000}" name="Výrobní číslo" dataDxfId="2" dataCellStyle="Normal"/>
    <tableColumn id="12" xr3:uid="{00000000-0010-0000-0000-00000C000000}" name="Název lokality" dataDxfId="1" dataCellStyle="Normal"/>
    <tableColumn id="17" xr3:uid="{CD493556-4865-456D-A852-618C74452C2B}" name="Doplnit tržní hodnotu" dataDxfId="0" dataCellStyle="Normal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9"/>
  <sheetViews>
    <sheetView tabSelected="1" zoomScale="112" zoomScaleNormal="112" workbookViewId="0">
      <selection activeCell="A25" sqref="A25:B25"/>
    </sheetView>
  </sheetViews>
  <sheetFormatPr defaultRowHeight="15"/>
  <cols>
    <col min="1" max="1" width="12.140625" customWidth="1"/>
    <col min="2" max="2" width="22.140625" customWidth="1"/>
    <col min="3" max="3" width="5.5703125" hidden="1" customWidth="1"/>
    <col min="4" max="4" width="26.7109375" customWidth="1"/>
    <col min="5" max="5" width="3.42578125" style="5" hidden="1" customWidth="1"/>
    <col min="6" max="6" width="7.140625" hidden="1" customWidth="1"/>
    <col min="7" max="7" width="12" hidden="1" customWidth="1"/>
    <col min="8" max="8" width="6.5703125" style="13" hidden="1" customWidth="1"/>
    <col min="9" max="9" width="9.42578125" style="5" customWidth="1"/>
    <col min="10" max="10" width="9.140625" hidden="1" customWidth="1"/>
    <col min="11" max="11" width="8.42578125" style="12" hidden="1" customWidth="1"/>
    <col min="12" max="12" width="5.7109375" style="33" hidden="1" customWidth="1"/>
    <col min="13" max="13" width="6.85546875" style="5" hidden="1" customWidth="1"/>
    <col min="14" max="14" width="13" customWidth="1"/>
    <col min="15" max="15" width="27.7109375" customWidth="1"/>
    <col min="16" max="16" width="7.42578125" style="36" hidden="1" customWidth="1"/>
    <col min="17" max="17" width="1" customWidth="1"/>
    <col min="18" max="18" width="13.5703125" hidden="1" customWidth="1"/>
    <col min="19" max="19" width="7.7109375" hidden="1" customWidth="1"/>
    <col min="21" max="21" width="14" customWidth="1"/>
    <col min="27" max="27" width="14.140625" customWidth="1"/>
  </cols>
  <sheetData>
    <row r="1" spans="1:27" ht="14.1" customHeight="1">
      <c r="A1" s="50" t="s">
        <v>24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>
        <v>44630</v>
      </c>
    </row>
    <row r="2" spans="1:27" ht="15" customHeight="1">
      <c r="A2" s="57" t="s">
        <v>55</v>
      </c>
      <c r="B2" s="57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27" ht="16.5" customHeight="1">
      <c r="A3" s="56" t="s">
        <v>56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27" s="17" customFormat="1" ht="14.1" hidden="1" customHeight="1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27" ht="8.25" customHeight="1"/>
    <row r="6" spans="1:27" s="15" customFormat="1" ht="33.75" customHeight="1">
      <c r="A6" s="3" t="s">
        <v>54</v>
      </c>
      <c r="B6" s="3" t="s">
        <v>0</v>
      </c>
      <c r="C6" s="3" t="s">
        <v>1</v>
      </c>
      <c r="D6" s="3" t="s">
        <v>2</v>
      </c>
      <c r="E6" s="11" t="s">
        <v>3</v>
      </c>
      <c r="F6" s="4" t="s">
        <v>4</v>
      </c>
      <c r="G6" s="3" t="s">
        <v>5</v>
      </c>
      <c r="H6" s="34" t="s">
        <v>16</v>
      </c>
      <c r="I6" s="3" t="s">
        <v>6</v>
      </c>
      <c r="J6" s="39" t="s">
        <v>53</v>
      </c>
      <c r="K6" s="34" t="s">
        <v>18</v>
      </c>
      <c r="L6" s="34" t="s">
        <v>51</v>
      </c>
      <c r="M6" s="34" t="s">
        <v>15</v>
      </c>
      <c r="N6" s="3" t="s">
        <v>50</v>
      </c>
      <c r="O6" s="3" t="s">
        <v>7</v>
      </c>
      <c r="P6" s="3" t="s">
        <v>31</v>
      </c>
      <c r="Q6" s="40" t="s">
        <v>17</v>
      </c>
      <c r="R6" s="32" t="s">
        <v>30</v>
      </c>
      <c r="S6" s="32" t="s">
        <v>31</v>
      </c>
    </row>
    <row r="7" spans="1:27" ht="14.25" customHeight="1">
      <c r="A7" s="25">
        <v>1</v>
      </c>
      <c r="B7" s="26" t="s">
        <v>19</v>
      </c>
      <c r="C7" s="26" t="s">
        <v>21</v>
      </c>
      <c r="D7" s="26" t="s">
        <v>25</v>
      </c>
      <c r="E7" s="26" t="s">
        <v>9</v>
      </c>
      <c r="F7" s="27">
        <v>33208</v>
      </c>
      <c r="G7" s="28">
        <v>17679.599999999999</v>
      </c>
      <c r="H7" s="27">
        <f>YEAR(Tabulka2[[#This Row],[Datum zařazení do užívání]])</f>
        <v>2012</v>
      </c>
      <c r="I7" s="29">
        <v>41264</v>
      </c>
      <c r="J7" s="27" t="e">
        <f>IF(#REF!&lt;50,50,#REF!)</f>
        <v>#REF!</v>
      </c>
      <c r="K7" s="27" t="e">
        <f>CEILING(Tabulka2[[#This Row],[Reálná hodnota 
1. kolo]]*#REF!,10)</f>
        <v>#REF!</v>
      </c>
      <c r="L7" s="27">
        <v>300</v>
      </c>
      <c r="M7" s="38" t="s">
        <v>52</v>
      </c>
      <c r="N7" s="26" t="s">
        <v>34</v>
      </c>
      <c r="O7" s="30" t="s">
        <v>22</v>
      </c>
      <c r="P7" s="26"/>
      <c r="Q7" s="41" t="str">
        <f>CONCATENATE(TEXT(YEAR(Tabulka2[[#This Row],[Datum zařazení do užívání]]),"####"),"-",TEXT(Tabulka2[[#This Row],[Pořizovací cena]],"00000"))</f>
        <v>2012-17680</v>
      </c>
      <c r="R7" s="31" t="s">
        <v>29</v>
      </c>
      <c r="S7" s="31"/>
      <c r="T7" s="36"/>
      <c r="U7" s="36"/>
      <c r="V7" s="36"/>
      <c r="W7" s="36"/>
      <c r="X7" s="36"/>
      <c r="Y7" s="36"/>
      <c r="Z7" s="36"/>
      <c r="AA7" s="36"/>
    </row>
    <row r="8" spans="1:27" ht="14.1" customHeight="1">
      <c r="A8" s="19">
        <v>2</v>
      </c>
      <c r="B8" s="20" t="s">
        <v>19</v>
      </c>
      <c r="C8" s="20" t="s">
        <v>21</v>
      </c>
      <c r="D8" s="20" t="s">
        <v>25</v>
      </c>
      <c r="E8" s="20" t="s">
        <v>9</v>
      </c>
      <c r="F8" s="21">
        <v>33209</v>
      </c>
      <c r="G8" s="22">
        <v>17679.599999999999</v>
      </c>
      <c r="H8" s="21">
        <f>YEAR(Tabulka2[[#This Row],[Datum zařazení do užívání]])</f>
        <v>2012</v>
      </c>
      <c r="I8" s="23">
        <v>41264</v>
      </c>
      <c r="J8" s="21" t="e">
        <f>IF(#REF!&lt;50,50,#REF!)</f>
        <v>#REF!</v>
      </c>
      <c r="K8" s="21" t="e">
        <f>CEILING(Tabulka2[[#This Row],[Reálná hodnota 
1. kolo]]*#REF!,10)</f>
        <v>#REF!</v>
      </c>
      <c r="L8" s="21">
        <v>300</v>
      </c>
      <c r="M8" s="37" t="s">
        <v>52</v>
      </c>
      <c r="N8" s="20" t="s">
        <v>35</v>
      </c>
      <c r="O8" s="24" t="s">
        <v>22</v>
      </c>
      <c r="P8" s="20"/>
      <c r="Q8" s="41" t="str">
        <f>CONCATENATE(TEXT(YEAR(Tabulka2[[#This Row],[Datum zařazení do užívání]]),"####"),"-",TEXT(Tabulka2[[#This Row],[Pořizovací cena]],"00000"))</f>
        <v>2012-17680</v>
      </c>
      <c r="R8" s="31" t="s">
        <v>29</v>
      </c>
      <c r="S8" s="31"/>
      <c r="T8" s="36"/>
      <c r="U8" s="36"/>
      <c r="V8" s="36"/>
      <c r="W8" s="36"/>
      <c r="X8" s="36"/>
      <c r="Y8" s="36"/>
      <c r="Z8" s="36"/>
      <c r="AA8" s="36"/>
    </row>
    <row r="9" spans="1:27" ht="14.25" customHeight="1">
      <c r="A9" s="25">
        <v>3</v>
      </c>
      <c r="B9" s="26" t="s">
        <v>19</v>
      </c>
      <c r="C9" s="26" t="s">
        <v>21</v>
      </c>
      <c r="D9" s="26" t="s">
        <v>25</v>
      </c>
      <c r="E9" s="26" t="s">
        <v>9</v>
      </c>
      <c r="F9" s="27">
        <v>33254</v>
      </c>
      <c r="G9" s="28">
        <v>17679.599999999999</v>
      </c>
      <c r="H9" s="27">
        <f>YEAR(Tabulka2[[#This Row],[Datum zařazení do užívání]])</f>
        <v>2012</v>
      </c>
      <c r="I9" s="29">
        <v>41264</v>
      </c>
      <c r="J9" s="27" t="e">
        <f>IF(#REF!&lt;50,50,#REF!)</f>
        <v>#REF!</v>
      </c>
      <c r="K9" s="27" t="e">
        <f>CEILING(Tabulka2[[#This Row],[Reálná hodnota 
1. kolo]]*#REF!,10)</f>
        <v>#REF!</v>
      </c>
      <c r="L9" s="27">
        <v>300</v>
      </c>
      <c r="M9" s="38" t="s">
        <v>52</v>
      </c>
      <c r="N9" s="26" t="s">
        <v>46</v>
      </c>
      <c r="O9" s="30" t="s">
        <v>22</v>
      </c>
      <c r="P9" s="26"/>
      <c r="Q9" s="41" t="str">
        <f>CONCATENATE(TEXT(YEAR(Tabulka2[[#This Row],[Datum zařazení do užívání]]),"####"),"-",TEXT(Tabulka2[[#This Row],[Pořizovací cena]],"00000"))</f>
        <v>2012-17680</v>
      </c>
      <c r="R9" s="31" t="s">
        <v>29</v>
      </c>
      <c r="S9" s="31"/>
      <c r="T9" s="36"/>
      <c r="U9" s="36"/>
      <c r="V9" s="36"/>
      <c r="W9" s="36"/>
      <c r="X9" s="36"/>
      <c r="Y9" s="36"/>
      <c r="Z9" s="36"/>
      <c r="AA9" s="36"/>
    </row>
    <row r="10" spans="1:27" ht="14.1" customHeight="1">
      <c r="A10" s="19">
        <v>4</v>
      </c>
      <c r="B10" s="20" t="s">
        <v>20</v>
      </c>
      <c r="C10" s="20" t="s">
        <v>21</v>
      </c>
      <c r="D10" s="20" t="s">
        <v>25</v>
      </c>
      <c r="E10" s="20" t="s">
        <v>9</v>
      </c>
      <c r="F10" s="21">
        <v>33195</v>
      </c>
      <c r="G10" s="22">
        <v>17679.599999999999</v>
      </c>
      <c r="H10" s="21">
        <f>YEAR(Tabulka2[[#This Row],[Datum zařazení do užívání]])</f>
        <v>2012</v>
      </c>
      <c r="I10" s="23">
        <v>41264</v>
      </c>
      <c r="J10" s="21" t="e">
        <f>IF(#REF!&lt;50,50,#REF!)</f>
        <v>#REF!</v>
      </c>
      <c r="K10" s="21" t="e">
        <f>CEILING(Tabulka2[[#This Row],[Reálná hodnota 
1. kolo]]*#REF!,10)</f>
        <v>#REF!</v>
      </c>
      <c r="L10" s="21">
        <v>300</v>
      </c>
      <c r="M10" s="37" t="s">
        <v>52</v>
      </c>
      <c r="N10" s="20" t="s">
        <v>32</v>
      </c>
      <c r="O10" s="24" t="s">
        <v>23</v>
      </c>
      <c r="P10" s="20"/>
      <c r="Q10" s="41" t="str">
        <f>CONCATENATE(TEXT(YEAR(Tabulka2[[#This Row],[Datum zařazení do užívání]]),"####"),"-",TEXT(Tabulka2[[#This Row],[Pořizovací cena]],"00000"))</f>
        <v>2012-17680</v>
      </c>
      <c r="R10" s="31" t="s">
        <v>29</v>
      </c>
      <c r="S10" s="31"/>
      <c r="T10" s="36"/>
      <c r="U10" s="36"/>
      <c r="V10" s="36"/>
      <c r="W10" s="36"/>
      <c r="X10" s="36"/>
      <c r="Y10" s="36"/>
      <c r="Z10" s="36"/>
      <c r="AA10" s="36"/>
    </row>
    <row r="11" spans="1:27" ht="14.1" customHeight="1">
      <c r="A11" s="25">
        <v>5</v>
      </c>
      <c r="B11" s="26" t="s">
        <v>20</v>
      </c>
      <c r="C11" s="26" t="s">
        <v>21</v>
      </c>
      <c r="D11" s="26" t="s">
        <v>25</v>
      </c>
      <c r="E11" s="26" t="s">
        <v>9</v>
      </c>
      <c r="F11" s="27">
        <v>33235</v>
      </c>
      <c r="G11" s="28">
        <v>17679.599999999999</v>
      </c>
      <c r="H11" s="27">
        <f>YEAR(Tabulka2[[#This Row],[Datum zařazení do užívání]])</f>
        <v>2012</v>
      </c>
      <c r="I11" s="29">
        <v>41264</v>
      </c>
      <c r="J11" s="27" t="e">
        <f>IF(#REF!&lt;50,50,#REF!)</f>
        <v>#REF!</v>
      </c>
      <c r="K11" s="27" t="e">
        <f>CEILING(Tabulka2[[#This Row],[Reálná hodnota 
1. kolo]]*#REF!,10)</f>
        <v>#REF!</v>
      </c>
      <c r="L11" s="27">
        <v>300</v>
      </c>
      <c r="M11" s="38" t="s">
        <v>52</v>
      </c>
      <c r="N11" s="26" t="s">
        <v>36</v>
      </c>
      <c r="O11" s="30" t="s">
        <v>23</v>
      </c>
      <c r="P11" s="26"/>
      <c r="Q11" s="41" t="str">
        <f>CONCATENATE(TEXT(YEAR(Tabulka2[[#This Row],[Datum zařazení do užívání]]),"####"),"-",TEXT(Tabulka2[[#This Row],[Pořizovací cena]],"00000"))</f>
        <v>2012-17680</v>
      </c>
      <c r="R11" s="31" t="s">
        <v>29</v>
      </c>
      <c r="S11" s="31"/>
      <c r="T11" s="36"/>
      <c r="U11" s="36"/>
      <c r="V11" s="36"/>
      <c r="W11" s="36"/>
      <c r="X11" s="36"/>
      <c r="Y11" s="36"/>
      <c r="Z11" s="36"/>
      <c r="AA11" s="36"/>
    </row>
    <row r="12" spans="1:27" ht="14.25" customHeight="1">
      <c r="A12" s="19">
        <v>6</v>
      </c>
      <c r="B12" s="20" t="s">
        <v>20</v>
      </c>
      <c r="C12" s="20" t="s">
        <v>21</v>
      </c>
      <c r="D12" s="20" t="s">
        <v>25</v>
      </c>
      <c r="E12" s="20" t="s">
        <v>9</v>
      </c>
      <c r="F12" s="21">
        <v>33256</v>
      </c>
      <c r="G12" s="22">
        <v>17679.599999999999</v>
      </c>
      <c r="H12" s="21">
        <f>YEAR(Tabulka2[[#This Row],[Datum zařazení do užívání]])</f>
        <v>2012</v>
      </c>
      <c r="I12" s="23">
        <v>41264</v>
      </c>
      <c r="J12" s="21" t="e">
        <f>IF(#REF!&lt;50,50,#REF!)</f>
        <v>#REF!</v>
      </c>
      <c r="K12" s="21" t="e">
        <f>CEILING(Tabulka2[[#This Row],[Reálná hodnota 
1. kolo]]*#REF!,10)</f>
        <v>#REF!</v>
      </c>
      <c r="L12" s="21">
        <v>300</v>
      </c>
      <c r="M12" s="37" t="s">
        <v>52</v>
      </c>
      <c r="N12" s="20" t="s">
        <v>47</v>
      </c>
      <c r="O12" s="24" t="s">
        <v>23</v>
      </c>
      <c r="P12" s="20"/>
      <c r="Q12" s="41" t="str">
        <f>CONCATENATE(TEXT(YEAR(Tabulka2[[#This Row],[Datum zařazení do užívání]]),"####"),"-",TEXT(Tabulka2[[#This Row],[Pořizovací cena]],"00000"))</f>
        <v>2012-17680</v>
      </c>
      <c r="R12" s="31" t="s">
        <v>29</v>
      </c>
      <c r="S12" s="31"/>
      <c r="T12" s="36"/>
      <c r="U12" s="36"/>
      <c r="V12" s="36"/>
      <c r="W12" s="36"/>
      <c r="X12" s="36"/>
      <c r="Y12" s="36"/>
      <c r="Z12" s="36"/>
      <c r="AA12" s="36"/>
    </row>
    <row r="13" spans="1:27" ht="14.1" customHeight="1">
      <c r="A13" s="25">
        <v>7</v>
      </c>
      <c r="B13" s="26" t="s">
        <v>8</v>
      </c>
      <c r="C13" s="26" t="s">
        <v>21</v>
      </c>
      <c r="D13" s="26" t="s">
        <v>25</v>
      </c>
      <c r="E13" s="26" t="s">
        <v>9</v>
      </c>
      <c r="F13" s="27">
        <v>33237</v>
      </c>
      <c r="G13" s="28">
        <v>17679.599999999999</v>
      </c>
      <c r="H13" s="27">
        <f>YEAR(Tabulka2[[#This Row],[Datum zařazení do užívání]])</f>
        <v>2012</v>
      </c>
      <c r="I13" s="29">
        <v>41264</v>
      </c>
      <c r="J13" s="27" t="e">
        <f>IF(#REF!&lt;50,50,#REF!)</f>
        <v>#REF!</v>
      </c>
      <c r="K13" s="27" t="e">
        <f>CEILING(Tabulka2[[#This Row],[Reálná hodnota 
1. kolo]]*#REF!,10)</f>
        <v>#REF!</v>
      </c>
      <c r="L13" s="27">
        <v>300</v>
      </c>
      <c r="M13" s="38" t="s">
        <v>52</v>
      </c>
      <c r="N13" s="26" t="s">
        <v>37</v>
      </c>
      <c r="O13" s="30" t="s">
        <v>28</v>
      </c>
      <c r="P13" s="26"/>
      <c r="Q13" s="41" t="str">
        <f>CONCATENATE(TEXT(YEAR(Tabulka2[[#This Row],[Datum zařazení do užívání]]),"####"),"-",TEXT(Tabulka2[[#This Row],[Pořizovací cena]],"00000"))</f>
        <v>2012-17680</v>
      </c>
      <c r="R13" s="31" t="s">
        <v>29</v>
      </c>
      <c r="S13" s="31"/>
      <c r="T13" s="36"/>
      <c r="U13" s="36"/>
      <c r="V13" s="36"/>
      <c r="W13" s="36"/>
      <c r="X13" s="36"/>
      <c r="Y13" s="36"/>
      <c r="Z13" s="36"/>
      <c r="AA13" s="36"/>
    </row>
    <row r="14" spans="1:27" ht="14.25" customHeight="1">
      <c r="A14" s="19">
        <v>8</v>
      </c>
      <c r="B14" s="20" t="s">
        <v>8</v>
      </c>
      <c r="C14" s="20" t="s">
        <v>21</v>
      </c>
      <c r="D14" s="20" t="s">
        <v>25</v>
      </c>
      <c r="E14" s="20" t="s">
        <v>9</v>
      </c>
      <c r="F14" s="21">
        <v>33238</v>
      </c>
      <c r="G14" s="22">
        <v>17679.599999999999</v>
      </c>
      <c r="H14" s="21">
        <f>YEAR(Tabulka2[[#This Row],[Datum zařazení do užívání]])</f>
        <v>2012</v>
      </c>
      <c r="I14" s="23">
        <v>41264</v>
      </c>
      <c r="J14" s="21" t="e">
        <f>IF(#REF!&lt;50,50,#REF!)</f>
        <v>#REF!</v>
      </c>
      <c r="K14" s="21" t="e">
        <f>CEILING(Tabulka2[[#This Row],[Reálná hodnota 
1. kolo]]*#REF!,10)</f>
        <v>#REF!</v>
      </c>
      <c r="L14" s="21">
        <v>300</v>
      </c>
      <c r="M14" s="37" t="s">
        <v>52</v>
      </c>
      <c r="N14" s="20" t="s">
        <v>38</v>
      </c>
      <c r="O14" s="24" t="s">
        <v>28</v>
      </c>
      <c r="P14" s="20"/>
      <c r="Q14" s="41" t="str">
        <f>CONCATENATE(TEXT(YEAR(Tabulka2[[#This Row],[Datum zařazení do užívání]]),"####"),"-",TEXT(Tabulka2[[#This Row],[Pořizovací cena]],"00000"))</f>
        <v>2012-17680</v>
      </c>
      <c r="R14" s="31" t="s">
        <v>29</v>
      </c>
      <c r="S14" s="31"/>
      <c r="T14" s="36"/>
      <c r="U14" s="36"/>
      <c r="V14" s="36"/>
      <c r="W14" s="36"/>
      <c r="X14" s="36"/>
      <c r="Y14" s="36"/>
      <c r="Z14" s="36"/>
      <c r="AA14" s="36"/>
    </row>
    <row r="15" spans="1:27" ht="14.1" customHeight="1">
      <c r="A15" s="25">
        <v>9</v>
      </c>
      <c r="B15" s="26" t="s">
        <v>12</v>
      </c>
      <c r="C15" s="26" t="s">
        <v>21</v>
      </c>
      <c r="D15" s="26" t="s">
        <v>25</v>
      </c>
      <c r="E15" s="26" t="s">
        <v>9</v>
      </c>
      <c r="F15" s="27">
        <v>33239</v>
      </c>
      <c r="G15" s="28">
        <v>17679.599999999999</v>
      </c>
      <c r="H15" s="27">
        <f>YEAR(Tabulka2[[#This Row],[Datum zařazení do užívání]])</f>
        <v>2012</v>
      </c>
      <c r="I15" s="29">
        <v>41264</v>
      </c>
      <c r="J15" s="27" t="e">
        <f>IF(#REF!&lt;50,50,#REF!)</f>
        <v>#REF!</v>
      </c>
      <c r="K15" s="27" t="e">
        <f>CEILING(Tabulka2[[#This Row],[Reálná hodnota 
1. kolo]]*#REF!,10)</f>
        <v>#REF!</v>
      </c>
      <c r="L15" s="27">
        <v>300</v>
      </c>
      <c r="M15" s="38" t="s">
        <v>52</v>
      </c>
      <c r="N15" s="26" t="s">
        <v>39</v>
      </c>
      <c r="O15" s="30" t="s">
        <v>13</v>
      </c>
      <c r="P15" s="26"/>
      <c r="Q15" s="41" t="str">
        <f>CONCATENATE(TEXT(YEAR(Tabulka2[[#This Row],[Datum zařazení do užívání]]),"####"),"-",TEXT(Tabulka2[[#This Row],[Pořizovací cena]],"00000"))</f>
        <v>2012-17680</v>
      </c>
      <c r="R15" s="31" t="s">
        <v>29</v>
      </c>
      <c r="S15" s="31"/>
      <c r="T15" s="36"/>
      <c r="U15" s="36"/>
      <c r="V15" s="36"/>
      <c r="W15" s="36"/>
      <c r="X15" s="36"/>
      <c r="Y15" s="36"/>
      <c r="Z15" s="36"/>
      <c r="AA15" s="36"/>
    </row>
    <row r="16" spans="1:27" ht="14.25" customHeight="1">
      <c r="A16" s="19">
        <v>10</v>
      </c>
      <c r="B16" s="20" t="s">
        <v>12</v>
      </c>
      <c r="C16" s="20" t="s">
        <v>21</v>
      </c>
      <c r="D16" s="20" t="s">
        <v>25</v>
      </c>
      <c r="E16" s="20" t="s">
        <v>9</v>
      </c>
      <c r="F16" s="21">
        <v>33240</v>
      </c>
      <c r="G16" s="22">
        <v>17679.599999999999</v>
      </c>
      <c r="H16" s="21">
        <f>YEAR(Tabulka2[[#This Row],[Datum zařazení do užívání]])</f>
        <v>2012</v>
      </c>
      <c r="I16" s="23">
        <v>41264</v>
      </c>
      <c r="J16" s="21" t="e">
        <f>IF(#REF!&lt;50,50,#REF!)</f>
        <v>#REF!</v>
      </c>
      <c r="K16" s="21" t="e">
        <f>CEILING(Tabulka2[[#This Row],[Reálná hodnota 
1. kolo]]*#REF!,10)</f>
        <v>#REF!</v>
      </c>
      <c r="L16" s="21">
        <v>300</v>
      </c>
      <c r="M16" s="37" t="s">
        <v>52</v>
      </c>
      <c r="N16" s="20" t="s">
        <v>40</v>
      </c>
      <c r="O16" s="24" t="s">
        <v>13</v>
      </c>
      <c r="P16" s="20"/>
      <c r="Q16" s="41" t="str">
        <f>CONCATENATE(TEXT(YEAR(Tabulka2[[#This Row],[Datum zařazení do užívání]]),"####"),"-",TEXT(Tabulka2[[#This Row],[Pořizovací cena]],"00000"))</f>
        <v>2012-17680</v>
      </c>
      <c r="R16" s="31" t="s">
        <v>29</v>
      </c>
      <c r="S16" s="31"/>
      <c r="T16" s="36"/>
      <c r="U16" s="36"/>
      <c r="V16" s="36"/>
      <c r="W16" s="36"/>
      <c r="X16" s="36"/>
      <c r="Y16" s="36"/>
      <c r="Z16" s="36"/>
      <c r="AA16" s="36"/>
    </row>
    <row r="17" spans="1:27" ht="14.1" customHeight="1">
      <c r="A17" s="25">
        <v>11</v>
      </c>
      <c r="B17" s="26" t="s">
        <v>12</v>
      </c>
      <c r="C17" s="26" t="s">
        <v>21</v>
      </c>
      <c r="D17" s="26" t="s">
        <v>25</v>
      </c>
      <c r="E17" s="26" t="s">
        <v>9</v>
      </c>
      <c r="F17" s="27">
        <v>33243</v>
      </c>
      <c r="G17" s="28">
        <v>17679.599999999999</v>
      </c>
      <c r="H17" s="27">
        <f>YEAR(Tabulka2[[#This Row],[Datum zařazení do užívání]])</f>
        <v>2012</v>
      </c>
      <c r="I17" s="29">
        <v>41264</v>
      </c>
      <c r="J17" s="27" t="e">
        <f>IF(#REF!&lt;50,50,#REF!)</f>
        <v>#REF!</v>
      </c>
      <c r="K17" s="27" t="e">
        <f>CEILING(Tabulka2[[#This Row],[Reálná hodnota 
1. kolo]]*#REF!,10)</f>
        <v>#REF!</v>
      </c>
      <c r="L17" s="27">
        <v>300</v>
      </c>
      <c r="M17" s="38" t="s">
        <v>52</v>
      </c>
      <c r="N17" s="26" t="s">
        <v>41</v>
      </c>
      <c r="O17" s="30" t="s">
        <v>13</v>
      </c>
      <c r="P17" s="26"/>
      <c r="Q17" s="41" t="str">
        <f>CONCATENATE(TEXT(YEAR(Tabulka2[[#This Row],[Datum zařazení do užívání]]),"####"),"-",TEXT(Tabulka2[[#This Row],[Pořizovací cena]],"00000"))</f>
        <v>2012-17680</v>
      </c>
      <c r="R17" s="31" t="s">
        <v>29</v>
      </c>
      <c r="S17" s="31"/>
      <c r="T17" s="36"/>
      <c r="U17" s="36"/>
      <c r="V17" s="36"/>
      <c r="W17" s="36"/>
      <c r="X17" s="36"/>
      <c r="Y17" s="36"/>
      <c r="Z17" s="36"/>
      <c r="AA17" s="36"/>
    </row>
    <row r="18" spans="1:27" ht="14.25" customHeight="1">
      <c r="A18" s="19">
        <v>12</v>
      </c>
      <c r="B18" s="20" t="s">
        <v>11</v>
      </c>
      <c r="C18" s="20" t="s">
        <v>21</v>
      </c>
      <c r="D18" s="20" t="s">
        <v>25</v>
      </c>
      <c r="E18" s="20" t="s">
        <v>9</v>
      </c>
      <c r="F18" s="21">
        <v>33198</v>
      </c>
      <c r="G18" s="22">
        <v>17679.599999999999</v>
      </c>
      <c r="H18" s="21">
        <f>YEAR(Tabulka2[[#This Row],[Datum zařazení do užívání]])</f>
        <v>2012</v>
      </c>
      <c r="I18" s="23">
        <v>41264</v>
      </c>
      <c r="J18" s="21" t="e">
        <f>IF(#REF!&lt;50,50,#REF!)</f>
        <v>#REF!</v>
      </c>
      <c r="K18" s="21" t="e">
        <f>CEILING(Tabulka2[[#This Row],[Reálná hodnota 
1. kolo]]*#REF!,10)</f>
        <v>#REF!</v>
      </c>
      <c r="L18" s="21">
        <v>300</v>
      </c>
      <c r="M18" s="37" t="s">
        <v>52</v>
      </c>
      <c r="N18" s="20" t="s">
        <v>33</v>
      </c>
      <c r="O18" s="24" t="s">
        <v>27</v>
      </c>
      <c r="P18" s="20"/>
      <c r="Q18" s="41" t="str">
        <f>CONCATENATE(TEXT(YEAR(Tabulka2[[#This Row],[Datum zařazení do užívání]]),"####"),"-",TEXT(Tabulka2[[#This Row],[Pořizovací cena]],"00000"))</f>
        <v>2012-17680</v>
      </c>
      <c r="R18" s="31" t="s">
        <v>29</v>
      </c>
      <c r="S18" s="31"/>
      <c r="T18" s="36"/>
      <c r="U18" s="36"/>
      <c r="V18" s="36"/>
      <c r="W18" s="36"/>
      <c r="X18" s="36"/>
      <c r="Y18" s="36"/>
      <c r="Z18" s="36"/>
      <c r="AA18" s="36"/>
    </row>
    <row r="19" spans="1:27" ht="14.1" customHeight="1">
      <c r="A19" s="25">
        <v>13</v>
      </c>
      <c r="B19" s="26" t="s">
        <v>11</v>
      </c>
      <c r="C19" s="26" t="s">
        <v>21</v>
      </c>
      <c r="D19" s="26" t="s">
        <v>25</v>
      </c>
      <c r="E19" s="26" t="s">
        <v>9</v>
      </c>
      <c r="F19" s="27">
        <v>33241</v>
      </c>
      <c r="G19" s="28">
        <v>17679.599999999999</v>
      </c>
      <c r="H19" s="27">
        <f>YEAR(Tabulka2[[#This Row],[Datum zařazení do užívání]])</f>
        <v>2012</v>
      </c>
      <c r="I19" s="29">
        <v>41264</v>
      </c>
      <c r="J19" s="27" t="e">
        <f>IF(#REF!&lt;50,50,#REF!)</f>
        <v>#REF!</v>
      </c>
      <c r="K19" s="27" t="e">
        <f>CEILING(Tabulka2[[#This Row],[Reálná hodnota 
1. kolo]]*#REF!,10)</f>
        <v>#REF!</v>
      </c>
      <c r="L19" s="27">
        <v>300</v>
      </c>
      <c r="M19" s="38" t="s">
        <v>52</v>
      </c>
      <c r="N19" s="26" t="s">
        <v>42</v>
      </c>
      <c r="O19" s="30" t="s">
        <v>27</v>
      </c>
      <c r="P19" s="26"/>
      <c r="Q19" s="41" t="str">
        <f>CONCATENATE(TEXT(YEAR(Tabulka2[[#This Row],[Datum zařazení do užívání]]),"####"),"-",TEXT(Tabulka2[[#This Row],[Pořizovací cena]],"00000"))</f>
        <v>2012-17680</v>
      </c>
      <c r="R19" s="31" t="s">
        <v>29</v>
      </c>
      <c r="S19" s="31"/>
      <c r="T19" s="36"/>
      <c r="U19" s="36"/>
      <c r="V19" s="36"/>
      <c r="W19" s="36"/>
      <c r="X19" s="36"/>
      <c r="Y19" s="36"/>
      <c r="Z19" s="36"/>
      <c r="AA19" s="36"/>
    </row>
    <row r="20" spans="1:27" ht="14.25" customHeight="1">
      <c r="A20" s="19">
        <v>14</v>
      </c>
      <c r="B20" s="20" t="s">
        <v>11</v>
      </c>
      <c r="C20" s="20" t="s">
        <v>21</v>
      </c>
      <c r="D20" s="20" t="s">
        <v>25</v>
      </c>
      <c r="E20" s="20" t="s">
        <v>9</v>
      </c>
      <c r="F20" s="21">
        <v>33242</v>
      </c>
      <c r="G20" s="22">
        <v>17679.599999999999</v>
      </c>
      <c r="H20" s="21">
        <f>YEAR(Tabulka2[[#This Row],[Datum zařazení do užívání]])</f>
        <v>2012</v>
      </c>
      <c r="I20" s="23">
        <v>41264</v>
      </c>
      <c r="J20" s="21" t="e">
        <f>IF(#REF!&lt;50,50,#REF!)</f>
        <v>#REF!</v>
      </c>
      <c r="K20" s="21" t="e">
        <f>CEILING(Tabulka2[[#This Row],[Reálná hodnota 
1. kolo]]*#REF!,10)</f>
        <v>#REF!</v>
      </c>
      <c r="L20" s="21">
        <v>300</v>
      </c>
      <c r="M20" s="37" t="s">
        <v>52</v>
      </c>
      <c r="N20" s="20" t="s">
        <v>43</v>
      </c>
      <c r="O20" s="24" t="s">
        <v>27</v>
      </c>
      <c r="P20" s="20"/>
      <c r="Q20" s="41" t="str">
        <f>CONCATENATE(TEXT(YEAR(Tabulka2[[#This Row],[Datum zařazení do užívání]]),"####"),"-",TEXT(Tabulka2[[#This Row],[Pořizovací cena]],"00000"))</f>
        <v>2012-17680</v>
      </c>
      <c r="R20" s="31" t="s">
        <v>29</v>
      </c>
      <c r="S20" s="31"/>
      <c r="T20" s="36"/>
      <c r="U20" s="36"/>
      <c r="V20" s="36"/>
      <c r="W20" s="36"/>
      <c r="X20" s="36"/>
      <c r="Y20" s="36"/>
      <c r="Z20" s="36"/>
      <c r="AA20" s="36"/>
    </row>
    <row r="21" spans="1:27" ht="14.1" customHeight="1">
      <c r="A21" s="25">
        <v>15</v>
      </c>
      <c r="B21" s="26" t="s">
        <v>11</v>
      </c>
      <c r="C21" s="26" t="s">
        <v>21</v>
      </c>
      <c r="D21" s="26" t="s">
        <v>25</v>
      </c>
      <c r="E21" s="26" t="s">
        <v>9</v>
      </c>
      <c r="F21" s="27">
        <v>33257</v>
      </c>
      <c r="G21" s="28">
        <v>17679.599999999999</v>
      </c>
      <c r="H21" s="27">
        <f>YEAR(Tabulka2[[#This Row],[Datum zařazení do užívání]])</f>
        <v>2012</v>
      </c>
      <c r="I21" s="29">
        <v>41264</v>
      </c>
      <c r="J21" s="27" t="e">
        <f>IF(#REF!&lt;50,50,#REF!)</f>
        <v>#REF!</v>
      </c>
      <c r="K21" s="27" t="e">
        <f>CEILING(Tabulka2[[#This Row],[Reálná hodnota 
1. kolo]]*#REF!,10)</f>
        <v>#REF!</v>
      </c>
      <c r="L21" s="27">
        <v>300</v>
      </c>
      <c r="M21" s="38" t="s">
        <v>52</v>
      </c>
      <c r="N21" s="26" t="s">
        <v>48</v>
      </c>
      <c r="O21" s="30" t="s">
        <v>27</v>
      </c>
      <c r="P21" s="26"/>
      <c r="Q21" s="41" t="str">
        <f>CONCATENATE(TEXT(YEAR(Tabulka2[[#This Row],[Datum zařazení do užívání]]),"####"),"-",TEXT(Tabulka2[[#This Row],[Pořizovací cena]],"00000"))</f>
        <v>2012-17680</v>
      </c>
      <c r="R21" s="31" t="s">
        <v>29</v>
      </c>
      <c r="S21" s="31"/>
      <c r="T21" s="36"/>
      <c r="U21" s="36"/>
      <c r="V21" s="36"/>
      <c r="W21" s="36"/>
      <c r="X21" s="36"/>
      <c r="Y21" s="36"/>
      <c r="Z21" s="36"/>
      <c r="AA21" s="36"/>
    </row>
    <row r="22" spans="1:27" ht="14.25" customHeight="1">
      <c r="A22" s="19">
        <v>16</v>
      </c>
      <c r="B22" s="20" t="s">
        <v>10</v>
      </c>
      <c r="C22" s="20" t="s">
        <v>21</v>
      </c>
      <c r="D22" s="20" t="s">
        <v>25</v>
      </c>
      <c r="E22" s="20" t="s">
        <v>9</v>
      </c>
      <c r="F22" s="21">
        <v>33245</v>
      </c>
      <c r="G22" s="22">
        <v>17679.599999999999</v>
      </c>
      <c r="H22" s="21">
        <f>YEAR(Tabulka2[[#This Row],[Datum zařazení do užívání]])</f>
        <v>2012</v>
      </c>
      <c r="I22" s="23">
        <v>41264</v>
      </c>
      <c r="J22" s="21" t="e">
        <f>IF(#REF!&lt;50,50,#REF!)</f>
        <v>#REF!</v>
      </c>
      <c r="K22" s="21" t="e">
        <f>CEILING(Tabulka2[[#This Row],[Reálná hodnota 
1. kolo]]*#REF!,10)</f>
        <v>#REF!</v>
      </c>
      <c r="L22" s="21">
        <v>300</v>
      </c>
      <c r="M22" s="37" t="s">
        <v>52</v>
      </c>
      <c r="N22" s="20" t="s">
        <v>44</v>
      </c>
      <c r="O22" s="24" t="s">
        <v>26</v>
      </c>
      <c r="P22" s="20"/>
      <c r="Q22" s="41" t="str">
        <f>CONCATENATE(TEXT(YEAR(Tabulka2[[#This Row],[Datum zařazení do užívání]]),"####"),"-",TEXT(Tabulka2[[#This Row],[Pořizovací cena]],"00000"))</f>
        <v>2012-17680</v>
      </c>
      <c r="R22" s="31" t="s">
        <v>29</v>
      </c>
      <c r="S22" s="31"/>
      <c r="T22" s="36"/>
      <c r="U22" s="36"/>
      <c r="V22" s="36"/>
      <c r="W22" s="36"/>
      <c r="X22" s="36"/>
      <c r="Y22" s="36"/>
      <c r="Z22" s="36"/>
      <c r="AA22" s="36"/>
    </row>
    <row r="23" spans="1:27" ht="14.1" customHeight="1">
      <c r="A23" s="25">
        <v>17</v>
      </c>
      <c r="B23" s="26" t="s">
        <v>10</v>
      </c>
      <c r="C23" s="26" t="s">
        <v>21</v>
      </c>
      <c r="D23" s="26" t="s">
        <v>25</v>
      </c>
      <c r="E23" s="26" t="s">
        <v>9</v>
      </c>
      <c r="F23" s="27">
        <v>33246</v>
      </c>
      <c r="G23" s="28">
        <v>17679.599999999999</v>
      </c>
      <c r="H23" s="27">
        <f>YEAR(Tabulka2[[#This Row],[Datum zařazení do užívání]])</f>
        <v>2012</v>
      </c>
      <c r="I23" s="29">
        <v>41264</v>
      </c>
      <c r="J23" s="27" t="e">
        <f>IF(#REF!&lt;50,50,#REF!)</f>
        <v>#REF!</v>
      </c>
      <c r="K23" s="27" t="e">
        <f>CEILING(Tabulka2[[#This Row],[Reálná hodnota 
1. kolo]]*#REF!,10)</f>
        <v>#REF!</v>
      </c>
      <c r="L23" s="27">
        <v>300</v>
      </c>
      <c r="M23" s="38" t="s">
        <v>52</v>
      </c>
      <c r="N23" s="26" t="s">
        <v>45</v>
      </c>
      <c r="O23" s="30" t="s">
        <v>26</v>
      </c>
      <c r="P23" s="26"/>
      <c r="Q23" s="41" t="str">
        <f>CONCATENATE(TEXT(YEAR(Tabulka2[[#This Row],[Datum zařazení do užívání]]),"####"),"-",TEXT(Tabulka2[[#This Row],[Pořizovací cena]],"00000"))</f>
        <v>2012-17680</v>
      </c>
      <c r="R23" s="31" t="s">
        <v>29</v>
      </c>
      <c r="S23" s="31"/>
      <c r="T23" s="36"/>
      <c r="U23" s="36"/>
      <c r="V23" s="36"/>
      <c r="W23" s="36"/>
      <c r="X23" s="36"/>
      <c r="Y23" s="36"/>
      <c r="Z23" s="36"/>
      <c r="AA23" s="36"/>
    </row>
    <row r="24" spans="1:27" s="33" customFormat="1" ht="14.25" customHeight="1">
      <c r="A24" s="19">
        <v>18</v>
      </c>
      <c r="B24" s="20" t="s">
        <v>10</v>
      </c>
      <c r="C24" s="20" t="s">
        <v>21</v>
      </c>
      <c r="D24" s="20" t="s">
        <v>25</v>
      </c>
      <c r="E24" s="20" t="s">
        <v>9</v>
      </c>
      <c r="F24" s="21">
        <v>33264</v>
      </c>
      <c r="G24" s="22">
        <v>17679.599999999999</v>
      </c>
      <c r="H24" s="21">
        <f>YEAR(Tabulka2[[#This Row],[Datum zařazení do užívání]])</f>
        <v>2012</v>
      </c>
      <c r="I24" s="23">
        <v>41264</v>
      </c>
      <c r="J24" s="21" t="e">
        <f>IF(#REF!&lt;50,50,#REF!)</f>
        <v>#REF!</v>
      </c>
      <c r="K24" s="21" t="e">
        <f>CEILING(Tabulka2[[#This Row],[Reálná hodnota 
1. kolo]]*#REF!,10)</f>
        <v>#REF!</v>
      </c>
      <c r="L24" s="21">
        <v>300</v>
      </c>
      <c r="M24" s="37" t="s">
        <v>52</v>
      </c>
      <c r="N24" s="20" t="s">
        <v>49</v>
      </c>
      <c r="O24" s="24" t="s">
        <v>26</v>
      </c>
      <c r="P24" s="20"/>
      <c r="Q24" s="41" t="str">
        <f>CONCATENATE(TEXT(YEAR(Tabulka2[[#This Row],[Datum zařazení do užívání]]),"####"),"-",TEXT(Tabulka2[[#This Row],[Pořizovací cena]],"00000"))</f>
        <v>2012-17680</v>
      </c>
      <c r="R24" s="31" t="s">
        <v>29</v>
      </c>
      <c r="S24" s="31"/>
      <c r="T24" s="36"/>
      <c r="U24" s="36"/>
      <c r="V24" s="36"/>
      <c r="W24" s="36"/>
      <c r="X24" s="36"/>
      <c r="Y24" s="36"/>
      <c r="Z24" s="36"/>
      <c r="AA24" s="36"/>
    </row>
    <row r="25" spans="1:27" s="8" customFormat="1" ht="15" customHeight="1">
      <c r="A25" s="58" t="s">
        <v>57</v>
      </c>
      <c r="B25" s="59"/>
      <c r="C25" s="44">
        <f>COUNTA(C7:C24)</f>
        <v>18</v>
      </c>
      <c r="D25" s="44" t="s">
        <v>14</v>
      </c>
      <c r="E25" s="45" t="s">
        <v>14</v>
      </c>
      <c r="F25" s="45">
        <f>SUBTOTAL(102,Tabulka2[Inventární číslo])</f>
        <v>18</v>
      </c>
      <c r="G25" s="46">
        <f>SUBTOTAL(109,Tabulka2[Pořizovací cena])</f>
        <v>318232.8</v>
      </c>
      <c r="H25" s="47">
        <f>SUBTOTAL(101,Tabulka2[Rok pořízení])</f>
        <v>2012</v>
      </c>
      <c r="I25" s="48" t="s">
        <v>14</v>
      </c>
      <c r="J25" s="49" t="e">
        <f>SUBTOTAL(109,Tabulka2[Reálná hodnota 
1. kolo])</f>
        <v>#REF!</v>
      </c>
      <c r="K25" s="49" t="e">
        <f>SUBTOTAL(109,Tabulka2[Reálná hodnota 2. kolo])</f>
        <v>#REF!</v>
      </c>
      <c r="L25" s="49"/>
      <c r="M25" s="48"/>
      <c r="N25" s="44" t="s">
        <v>14</v>
      </c>
      <c r="O25" s="44" t="s">
        <v>14</v>
      </c>
      <c r="P25" s="35" t="s">
        <v>14</v>
      </c>
      <c r="Q25" s="42"/>
    </row>
    <row r="26" spans="1:27" s="8" customFormat="1" ht="11.25" customHeight="1">
      <c r="A26" s="1"/>
      <c r="B26" s="1"/>
      <c r="C26" s="1"/>
      <c r="D26" s="1"/>
      <c r="E26" s="9"/>
      <c r="F26" s="10"/>
      <c r="G26" s="9"/>
      <c r="H26" s="16"/>
      <c r="I26" s="6"/>
      <c r="J26" s="9"/>
      <c r="K26" s="2"/>
      <c r="L26" s="2"/>
      <c r="M26" s="6"/>
      <c r="N26" s="1"/>
      <c r="O26" s="1"/>
      <c r="P26" s="35"/>
    </row>
    <row r="27" spans="1:27" ht="14.25" customHeight="1">
      <c r="A27" s="18"/>
      <c r="B27" s="7"/>
      <c r="C27" s="7"/>
      <c r="D27" s="7"/>
      <c r="F27" s="7"/>
      <c r="G27" s="7"/>
      <c r="H27" s="14"/>
      <c r="I27" s="7"/>
      <c r="J27" s="7"/>
      <c r="K27" s="7"/>
      <c r="L27" s="7"/>
      <c r="N27" s="7"/>
      <c r="O27" s="7"/>
      <c r="P27" s="7"/>
    </row>
    <row r="28" spans="1:27" ht="14.1" customHeight="1">
      <c r="A28" s="52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/>
    </row>
    <row r="29" spans="1:27" ht="11.25" customHeight="1">
      <c r="A29" s="52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/>
    </row>
  </sheetData>
  <mergeCells count="7">
    <mergeCell ref="A1:P1"/>
    <mergeCell ref="A28:O28"/>
    <mergeCell ref="A29:O29"/>
    <mergeCell ref="A4:P4"/>
    <mergeCell ref="A3:P3"/>
    <mergeCell ref="A2:B2"/>
    <mergeCell ref="A25:B25"/>
  </mergeCells>
  <pageMargins left="0.11811023622047245" right="0.11811023622047245" top="0.39370078740157483" bottom="0.47244094488188981" header="0.59055118110236227" footer="0.19685039370078741"/>
  <pageSetup paperSize="9" scale="69" fitToHeight="0" orientation="landscape" horizontalDpi="300" verticalDpi="300" r:id="rId1"/>
  <headerFooter alignWithMargins="0">
    <oddFooter>&amp;L&amp;"Arial,Regular"&amp;8  
&amp;"Arial"&amp;8Strana: &amp;P/&amp;N</oddFooter>
  </headerFooter>
  <tableParts count="1">
    <tablePart r:id="rId2"/>
  </tableParts>
</worksheet>
</file>

<file path=docMetadata/LabelInfo.xml><?xml version="1.0" encoding="utf-8"?>
<clbl:labelList xmlns:clbl="http://schemas.microsoft.com/office/2020/mipLabelMetadata">
  <clbl:label id="{f3af0315-609c-4c32-9ca6-30bf3ccca914}" enabled="1" method="Privileged" siteId="{d1ceb3ce-567d-4c20-bd5a-6276fbdfe51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DDHM</vt:lpstr>
      <vt:lpstr>DDHM!Názvy_tisku</vt:lpstr>
      <vt:lpstr>Tabulka3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Weiser Tomáš DiS. (GFŘ)</dc:creator>
  <cp:lastModifiedBy>Mudrochová Hana Bc. (GFŘ)</cp:lastModifiedBy>
  <cp:lastPrinted>2025-03-19T13:13:47Z</cp:lastPrinted>
  <dcterms:created xsi:type="dcterms:W3CDTF">2021-06-21T11:57:36Z</dcterms:created>
  <dcterms:modified xsi:type="dcterms:W3CDTF">2025-04-28T08:56:31Z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