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702821\Documents\Vyřazení\VT_2019_24_25_vyřazení\Vyřazení_VT_2024,25\AUKCE\Aukce_DDHM\A28\"/>
    </mc:Choice>
  </mc:AlternateContent>
  <xr:revisionPtr revIDLastSave="0" documentId="13_ncr:1_{EE9EDB13-F851-4B5D-8CB6-6E97B6CF09BA}" xr6:coauthVersionLast="47" xr6:coauthVersionMax="47" xr10:uidLastSave="{00000000-0000-0000-0000-000000000000}"/>
  <bookViews>
    <workbookView xWindow="2415" yWindow="1230" windowWidth="23910" windowHeight="14250" xr2:uid="{00000000-000D-0000-FFFF-FFFF00000000}"/>
  </bookViews>
  <sheets>
    <sheet name="DDHM" sheetId="1" r:id="rId1"/>
  </sheets>
  <definedNames>
    <definedName name="_xlnm._FilterDatabase" localSheetId="0" hidden="1">DDHM!$Q$6:$Q$53</definedName>
    <definedName name="_xlnm.Print_Titles" localSheetId="0">DDHM!$6:$6</definedName>
    <definedName name="Tabulka3">DDHM!$C$6:$S$52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J8" i="1" l="1"/>
  <c r="K8" i="1" s="1"/>
  <c r="J32" i="1"/>
  <c r="K32" i="1" s="1"/>
  <c r="J9" i="1"/>
  <c r="K9" i="1" s="1"/>
  <c r="J29" i="1"/>
  <c r="K29" i="1" s="1"/>
  <c r="J10" i="1"/>
  <c r="K10" i="1" s="1"/>
  <c r="J34" i="1"/>
  <c r="K34" i="1" s="1"/>
  <c r="J12" i="1"/>
  <c r="K12" i="1" s="1"/>
  <c r="J7" i="1"/>
  <c r="K7" i="1" s="1"/>
  <c r="J11" i="1"/>
  <c r="K11" i="1" s="1"/>
  <c r="J20" i="1"/>
  <c r="K20" i="1" s="1"/>
  <c r="J35" i="1"/>
  <c r="K35" i="1" s="1"/>
  <c r="J47" i="1"/>
  <c r="K47" i="1" s="1"/>
  <c r="J17" i="1"/>
  <c r="K17" i="1" s="1"/>
  <c r="J14" i="1"/>
  <c r="K14" i="1" s="1"/>
  <c r="J26" i="1"/>
  <c r="K26" i="1" s="1"/>
  <c r="J33" i="1"/>
  <c r="K33" i="1" s="1"/>
  <c r="J39" i="1"/>
  <c r="K39" i="1" s="1"/>
  <c r="J43" i="1"/>
  <c r="K43" i="1" s="1"/>
  <c r="J51" i="1"/>
  <c r="K51" i="1" s="1"/>
  <c r="J13" i="1"/>
  <c r="K13" i="1" s="1"/>
  <c r="J21" i="1"/>
  <c r="K21" i="1" s="1"/>
  <c r="J25" i="1"/>
  <c r="K25" i="1" s="1"/>
  <c r="J18" i="1"/>
  <c r="K18" i="1" s="1"/>
  <c r="J22" i="1"/>
  <c r="K22" i="1" s="1"/>
  <c r="J15" i="1"/>
  <c r="K15" i="1" s="1"/>
  <c r="J19" i="1"/>
  <c r="K19" i="1" s="1"/>
  <c r="J23" i="1"/>
  <c r="K23" i="1" s="1"/>
  <c r="J27" i="1"/>
  <c r="K27" i="1" s="1"/>
  <c r="J16" i="1"/>
  <c r="K16" i="1" s="1"/>
  <c r="J24" i="1"/>
  <c r="K24" i="1" s="1"/>
  <c r="J28" i="1"/>
  <c r="K28" i="1" s="1"/>
  <c r="J31" i="1"/>
  <c r="K31" i="1" s="1"/>
  <c r="J50" i="1"/>
  <c r="K50" i="1" s="1"/>
  <c r="J46" i="1"/>
  <c r="K46" i="1" s="1"/>
  <c r="J42" i="1"/>
  <c r="K42" i="1" s="1"/>
  <c r="J38" i="1"/>
  <c r="K38" i="1" s="1"/>
  <c r="J30" i="1"/>
  <c r="K30" i="1" s="1"/>
  <c r="J49" i="1"/>
  <c r="K49" i="1" s="1"/>
  <c r="J45" i="1"/>
  <c r="K45" i="1" s="1"/>
  <c r="J41" i="1"/>
  <c r="K41" i="1" s="1"/>
  <c r="J37" i="1"/>
  <c r="K37" i="1" s="1"/>
  <c r="J36" i="1"/>
  <c r="K36" i="1" s="1"/>
  <c r="J40" i="1"/>
  <c r="K40" i="1" s="1"/>
  <c r="J44" i="1"/>
  <c r="K44" i="1" s="1"/>
  <c r="J48" i="1"/>
  <c r="K48" i="1" s="1"/>
  <c r="J52" i="1"/>
  <c r="K52" i="1" s="1"/>
  <c r="H53" i="1" l="1"/>
  <c r="G53" i="1" l="1"/>
  <c r="F53" i="1"/>
  <c r="K53" i="1"/>
  <c r="J53" i="1" l="1"/>
</calcChain>
</file>

<file path=xl/sharedStrings.xml><?xml version="1.0" encoding="utf-8"?>
<sst xmlns="http://schemas.openxmlformats.org/spreadsheetml/2006/main" count="397" uniqueCount="80">
  <si>
    <t>Název střediska</t>
  </si>
  <si>
    <t>Druh kód</t>
  </si>
  <si>
    <t>Prefix</t>
  </si>
  <si>
    <t>Inventární číslo</t>
  </si>
  <si>
    <t>Pořizovací cena</t>
  </si>
  <si>
    <t>Datum zařazení do užívání</t>
  </si>
  <si>
    <t>Název lokality</t>
  </si>
  <si>
    <t>77</t>
  </si>
  <si>
    <t/>
  </si>
  <si>
    <t>Aukce
Balíček</t>
  </si>
  <si>
    <t>Rok pořízení</t>
  </si>
  <si>
    <t>Kód ocenění
(vzorec)</t>
  </si>
  <si>
    <t>Reálná hodnota 2. kolo</t>
  </si>
  <si>
    <t>ÚzP v Třebíči</t>
  </si>
  <si>
    <t>ÚzP ve Velkém Meziříčí</t>
  </si>
  <si>
    <t>ÚzP ve Žďáru nad Sázavou</t>
  </si>
  <si>
    <t>DDHM</t>
  </si>
  <si>
    <t>Třebíč, Žerotínovo nám., 17/1</t>
  </si>
  <si>
    <t>Velké Meziříčí, Hornoměstská, 864/39</t>
  </si>
  <si>
    <t>Žďár nad Sázavou, Strojírenská, 2210/28</t>
  </si>
  <si>
    <r>
      <t xml:space="preserve">Organizace: </t>
    </r>
    <r>
      <rPr>
        <sz val="8"/>
        <color rgb="FF000000"/>
        <rFont val="Arial"/>
      </rPr>
      <t>Generální finanční ředitelství</t>
    </r>
  </si>
  <si>
    <t>PC  Lenovo ThinkCentre M83</t>
  </si>
  <si>
    <t>KVYR skupina F</t>
  </si>
  <si>
    <t>Poznámka k umístění</t>
  </si>
  <si>
    <t>Doplnit tržní hodnotu</t>
  </si>
  <si>
    <t>PC046JWL</t>
  </si>
  <si>
    <t>PC046BGX</t>
  </si>
  <si>
    <t>PC046BGR</t>
  </si>
  <si>
    <t>PC046BH1</t>
  </si>
  <si>
    <t>PC046BGZ</t>
  </si>
  <si>
    <t>PC046JXL</t>
  </si>
  <si>
    <t>PC046BGV</t>
  </si>
  <si>
    <t>PC046JVG</t>
  </si>
  <si>
    <t>PC046AQX</t>
  </si>
  <si>
    <t>PC046JVM</t>
  </si>
  <si>
    <t>PC046B36</t>
  </si>
  <si>
    <t>PC046JYC</t>
  </si>
  <si>
    <t>PC046JXK</t>
  </si>
  <si>
    <t>PC046E41</t>
  </si>
  <si>
    <t>PC046E3R</t>
  </si>
  <si>
    <t>PC046E3S</t>
  </si>
  <si>
    <t>PC046E37</t>
  </si>
  <si>
    <t>PC046E3C</t>
  </si>
  <si>
    <t>PC046E3Y</t>
  </si>
  <si>
    <t>PC046E3A</t>
  </si>
  <si>
    <t>PC046E3Z</t>
  </si>
  <si>
    <t>PC046E3X</t>
  </si>
  <si>
    <t>PC046E3T</t>
  </si>
  <si>
    <t>PC046E30</t>
  </si>
  <si>
    <t>PC046E38</t>
  </si>
  <si>
    <t>PC046E3B</t>
  </si>
  <si>
    <t>PC046E3G</t>
  </si>
  <si>
    <t>PC046E3F</t>
  </si>
  <si>
    <t>PC046E13</t>
  </si>
  <si>
    <t>PC046E0W</t>
  </si>
  <si>
    <t>PC046E3M</t>
  </si>
  <si>
    <t>PC046E3K</t>
  </si>
  <si>
    <t>PC046E0D</t>
  </si>
  <si>
    <t>PC046E0A</t>
  </si>
  <si>
    <t>PC046DZ0</t>
  </si>
  <si>
    <t>PC046DYW</t>
  </si>
  <si>
    <t>PC046E06</t>
  </si>
  <si>
    <t>PC046E07</t>
  </si>
  <si>
    <t>PC046E76</t>
  </si>
  <si>
    <t>PC046E04</t>
  </si>
  <si>
    <t>PC046E05</t>
  </si>
  <si>
    <t>PC046DZV</t>
  </si>
  <si>
    <t>PC046DYU</t>
  </si>
  <si>
    <t>PC046E0B</t>
  </si>
  <si>
    <t>PC046E7B</t>
  </si>
  <si>
    <t>PC046E75</t>
  </si>
  <si>
    <t>Výrobní číslo</t>
  </si>
  <si>
    <t>Tržní hodnota Bazar</t>
  </si>
  <si>
    <t>A28</t>
  </si>
  <si>
    <t>Reálná hodnota 
1. kolo</t>
  </si>
  <si>
    <t>Položka</t>
  </si>
  <si>
    <t>IČO:72080043</t>
  </si>
  <si>
    <t>Název</t>
  </si>
  <si>
    <t>Aukce A28 - Seznam movitých věcí</t>
  </si>
  <si>
    <t>Reálná hodnota: 152 260,00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</si>
</sst>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5]#,##0.00;\-#,##0.00"/>
    <numFmt numFmtId="165" formatCode="[$-10405]dd\.mm\.yyyy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8"/>
      <color theme="0" tint="-0.14999847407452621"/>
      <name val="Arial"/>
      <family val="2"/>
      <charset val="238"/>
    </font>
    <font>
      <sz val="10"/>
      <name val="Calibri"/>
      <family val="2"/>
      <charset val="238"/>
    </font>
    <font>
      <sz val="8"/>
      <color rgb="FF000000"/>
      <name val="Arial"/>
      <family val="2"/>
      <charset val="238"/>
    </font>
    <font>
      <sz val="11"/>
      <color theme="0"/>
      <name val="Calibri"/>
      <family val="2"/>
      <charset val="238"/>
    </font>
    <font>
      <b/>
      <sz val="8"/>
      <name val="Aria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rgb="FF00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tted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dotted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C0C0C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1" fillId="0" borderId="0" xfId="0" applyFont="1" applyFill="1" applyBorder="1"/>
    <xf numFmtId="0" fontId="3" fillId="2" borderId="0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right" vertical="top" wrapText="1" readingOrder="1"/>
    </xf>
    <xf numFmtId="0" fontId="3" fillId="2" borderId="1" xfId="1" applyNumberFormat="1" applyFont="1" applyFill="1" applyBorder="1" applyAlignment="1">
      <alignment horizontal="left" vertical="top" wrapText="1" readingOrder="1"/>
    </xf>
    <xf numFmtId="0" fontId="3" fillId="2" borderId="1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top" wrapText="1" readingOrder="1"/>
    </xf>
    <xf numFmtId="0" fontId="5" fillId="2" borderId="0" xfId="1" applyNumberFormat="1" applyFont="1" applyFill="1" applyBorder="1" applyAlignment="1">
      <alignment horizontal="center" vertical="top" wrapText="1" readingOrder="1"/>
    </xf>
    <xf numFmtId="0" fontId="3" fillId="2" borderId="1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 readingOrder="1"/>
    </xf>
    <xf numFmtId="0" fontId="7" fillId="2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5" fillId="2" borderId="0" xfId="1" applyNumberFormat="1" applyFont="1" applyFill="1" applyBorder="1" applyAlignment="1">
      <alignment horizontal="left" vertical="top" readingOrder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2" fillId="3" borderId="3" xfId="1" applyNumberFormat="1" applyFont="1" applyFill="1" applyBorder="1" applyAlignment="1">
      <alignment horizontal="left" vertical="top" wrapText="1" readingOrder="1"/>
    </xf>
    <xf numFmtId="0" fontId="2" fillId="3" borderId="3" xfId="1" applyNumberFormat="1" applyFont="1" applyFill="1" applyBorder="1" applyAlignment="1">
      <alignment horizontal="right" vertical="top" wrapText="1" readingOrder="1"/>
    </xf>
    <xf numFmtId="164" fontId="2" fillId="3" borderId="3" xfId="1" applyNumberFormat="1" applyFont="1" applyFill="1" applyBorder="1" applyAlignment="1">
      <alignment horizontal="right" vertical="top" wrapText="1" readingOrder="1"/>
    </xf>
    <xf numFmtId="165" fontId="2" fillId="3" borderId="3" xfId="1" applyNumberFormat="1" applyFont="1" applyFill="1" applyBorder="1" applyAlignment="1">
      <alignment horizontal="left" vertical="top" wrapText="1" readingOrder="1"/>
    </xf>
    <xf numFmtId="0" fontId="2" fillId="3" borderId="4" xfId="1" applyNumberFormat="1" applyFont="1" applyFill="1" applyBorder="1" applyAlignment="1">
      <alignment horizontal="left" vertical="top" wrapText="1" readingOrder="1"/>
    </xf>
    <xf numFmtId="0" fontId="2" fillId="2" borderId="2" xfId="1" applyNumberFormat="1" applyFont="1" applyFill="1" applyBorder="1" applyAlignment="1">
      <alignment horizontal="left" vertical="top" wrapText="1" readingOrder="1"/>
    </xf>
    <xf numFmtId="0" fontId="2" fillId="2" borderId="3" xfId="1" applyNumberFormat="1" applyFont="1" applyFill="1" applyBorder="1" applyAlignment="1">
      <alignment horizontal="left" vertical="top" wrapText="1" readingOrder="1"/>
    </xf>
    <xf numFmtId="0" fontId="2" fillId="2" borderId="3" xfId="1" applyNumberFormat="1" applyFont="1" applyFill="1" applyBorder="1" applyAlignment="1">
      <alignment horizontal="right" vertical="top" wrapText="1" readingOrder="1"/>
    </xf>
    <xf numFmtId="164" fontId="2" fillId="2" borderId="3" xfId="1" applyNumberFormat="1" applyFont="1" applyFill="1" applyBorder="1" applyAlignment="1">
      <alignment horizontal="right" vertical="top" wrapText="1" readingOrder="1"/>
    </xf>
    <xf numFmtId="165" fontId="2" fillId="2" borderId="3" xfId="1" applyNumberFormat="1" applyFont="1" applyFill="1" applyBorder="1" applyAlignment="1">
      <alignment horizontal="left" vertical="top" wrapText="1" readingOrder="1"/>
    </xf>
    <xf numFmtId="0" fontId="2" fillId="2" borderId="4" xfId="1" applyNumberFormat="1" applyFont="1" applyFill="1" applyBorder="1" applyAlignment="1">
      <alignment horizontal="left" vertical="top" wrapText="1" readingOrder="1"/>
    </xf>
    <xf numFmtId="0" fontId="9" fillId="0" borderId="5" xfId="1" applyFont="1" applyBorder="1" applyAlignment="1">
      <alignment horizontal="left" vertical="top" wrapText="1" readingOrder="1"/>
    </xf>
    <xf numFmtId="0" fontId="5" fillId="0" borderId="6" xfId="1" applyFont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1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3" borderId="3" xfId="1" applyNumberFormat="1" applyFont="1" applyFill="1" applyBorder="1" applyAlignment="1">
      <alignment horizontal="center" vertical="top" wrapText="1" readingOrder="1"/>
    </xf>
    <xf numFmtId="0" fontId="2" fillId="2" borderId="3" xfId="1" applyNumberFormat="1" applyFont="1" applyFill="1" applyBorder="1" applyAlignment="1">
      <alignment horizontal="center" vertical="top" wrapText="1" readingOrder="1"/>
    </xf>
    <xf numFmtId="0" fontId="9" fillId="2" borderId="3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8" fillId="2" borderId="0" xfId="1" applyNumberFormat="1" applyFont="1" applyFill="1" applyBorder="1" applyAlignment="1">
      <alignment vertical="top" wrapText="1"/>
    </xf>
    <xf numFmtId="0" fontId="3" fillId="2" borderId="7" xfId="1" applyNumberFormat="1" applyFont="1" applyFill="1" applyBorder="1" applyAlignment="1">
      <alignment horizontal="left" vertical="top" wrapText="1" readingOrder="1"/>
    </xf>
    <xf numFmtId="0" fontId="3" fillId="2" borderId="7" xfId="1" applyNumberFormat="1" applyFont="1" applyFill="1" applyBorder="1" applyAlignment="1">
      <alignment horizontal="center" vertical="top" wrapText="1" readingOrder="1"/>
    </xf>
    <xf numFmtId="4" fontId="5" fillId="2" borderId="7" xfId="1" applyNumberFormat="1" applyFont="1" applyFill="1" applyBorder="1" applyAlignment="1">
      <alignment horizontal="center" vertical="top" wrapText="1" readingOrder="1"/>
    </xf>
    <xf numFmtId="0" fontId="7" fillId="2" borderId="7" xfId="1" applyNumberFormat="1" applyFont="1" applyFill="1" applyBorder="1" applyAlignment="1">
      <alignment horizontal="center" vertical="top" wrapText="1" readingOrder="1"/>
    </xf>
    <xf numFmtId="0" fontId="3" fillId="2" borderId="7" xfId="1" applyNumberFormat="1" applyFont="1" applyFill="1" applyBorder="1" applyAlignment="1">
      <alignment horizontal="center" vertical="top" wrapText="1"/>
    </xf>
    <xf numFmtId="3" fontId="5" fillId="2" borderId="7" xfId="1" applyNumberFormat="1" applyFont="1" applyFill="1" applyBorder="1" applyAlignment="1">
      <alignment horizontal="right" vertical="top" wrapText="1" readingOrder="1"/>
    </xf>
    <xf numFmtId="0" fontId="5" fillId="2" borderId="1" xfId="1" applyNumberFormat="1" applyFont="1" applyFill="1" applyBorder="1" applyAlignment="1">
      <alignment horizontal="left" vertical="top" wrapText="1" readingOrder="1"/>
    </xf>
    <xf numFmtId="14" fontId="9" fillId="2" borderId="0" xfId="1" applyNumberFormat="1" applyFont="1" applyFill="1" applyBorder="1" applyAlignment="1">
      <alignment horizontal="left" vertical="center" wrapText="1" readingOrder="1"/>
    </xf>
    <xf numFmtId="0" fontId="1" fillId="2" borderId="0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4" borderId="0" xfId="1" applyNumberFormat="1" applyFont="1" applyFill="1" applyBorder="1" applyAlignment="1">
      <alignment horizontal="left" vertical="center" wrapText="1" readingOrder="1"/>
    </xf>
    <xf numFmtId="0" fontId="6" fillId="4" borderId="0" xfId="1" applyNumberFormat="1" applyFont="1" applyFill="1" applyBorder="1" applyAlignment="1">
      <alignment horizontal="left" vertical="top" wrapText="1" readingOrder="1"/>
    </xf>
    <xf numFmtId="14" fontId="11" fillId="2" borderId="0" xfId="1" applyNumberFormat="1" applyFont="1" applyFill="1" applyBorder="1" applyAlignment="1">
      <alignment horizontal="center" vertical="top" wrapText="1"/>
    </xf>
    <xf numFmtId="0" fontId="9" fillId="2" borderId="0" xfId="1" applyNumberFormat="1" applyFont="1" applyFill="1" applyBorder="1" applyAlignment="1">
      <alignment horizontal="left" vertical="center" wrapText="1" readingOrder="1"/>
    </xf>
    <xf numFmtId="0" fontId="9" fillId="2" borderId="7" xfId="1" applyNumberFormat="1" applyFont="1" applyFill="1" applyBorder="1" applyAlignment="1">
      <alignment horizontal="left" vertical="top" wrapText="1" readingOrder="1"/>
    </xf>
  </cellXfs>
  <cellStyles count="2">
    <cellStyle name="Normal" xfId="1" xr:uid="{00000000-0005-0000-0000-000000000000}"/>
    <cellStyle name="Normální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dotted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sz val="8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center" vertical="top" textRotation="0" wrapText="1" indent="0" justifyLastLine="0" shrinkToFit="0" readingOrder="1"/>
      <border diagonalUp="0" diagonalDown="0" outline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</border>
    </dxf>
    <dxf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[$-10405]dd\.mm\.yyyy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numFmt numFmtId="0" formatCode="General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05]#,##0.00;\-#,##0.00"/>
      <fill>
        <patternFill patternType="solid">
          <fgColor rgb="FFF0F0F0"/>
          <bgColor rgb="FFF0F0F0"/>
        </patternFill>
      </fill>
      <alignment horizontal="righ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righ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dotted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top" textRotation="0" wrapText="1" indent="0" justifyLastLine="0" shrinkToFit="0" readingOrder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left" vertical="top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E6E6E6"/>
      <rgbColor rgb="00F0F0F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6:P52" totalsRowShown="0" headerRowDxfId="18" dataDxfId="16" headerRowBorderDxfId="17" tableBorderDxfId="15" headerRowCellStyle="Normal" dataCellStyle="Normal">
  <autoFilter ref="A6:P52" xr:uid="{00000000-000C-0000-FFFF-FFFF00000000}"/>
  <sortState xmlns:xlrd2="http://schemas.microsoft.com/office/spreadsheetml/2017/richdata2" ref="A7:P52">
    <sortCondition ref="D7:D52"/>
    <sortCondition ref="I7:I52"/>
    <sortCondition ref="A7:A52"/>
    <sortCondition ref="E7:E52"/>
    <sortCondition ref="F7:F52"/>
  </sortState>
  <tableColumns count="16">
    <tableColumn id="1" xr3:uid="{00000000-0010-0000-0000-000001000000}" name="Položka" dataDxfId="14" dataCellStyle="Normal"/>
    <tableColumn id="2" xr3:uid="{00000000-0010-0000-0000-000002000000}" name="Název střediska" dataDxfId="13" dataCellStyle="Normal"/>
    <tableColumn id="3" xr3:uid="{00000000-0010-0000-0000-000003000000}" name="Druh kód" dataDxfId="12" dataCellStyle="Normal"/>
    <tableColumn id="4" xr3:uid="{00000000-0010-0000-0000-000004000000}" name="Název" dataDxfId="11" dataCellStyle="Normal"/>
    <tableColumn id="5" xr3:uid="{00000000-0010-0000-0000-000005000000}" name="Prefix" dataDxfId="10" dataCellStyle="Normal"/>
    <tableColumn id="6" xr3:uid="{00000000-0010-0000-0000-000006000000}" name="Inventární číslo" dataDxfId="9" dataCellStyle="Normal"/>
    <tableColumn id="7" xr3:uid="{00000000-0010-0000-0000-000007000000}" name="Pořizovací cena" dataDxfId="8" dataCellStyle="Normal"/>
    <tableColumn id="16" xr3:uid="{00000000-0010-0000-0000-000010000000}" name="Rok pořízení" dataDxfId="7">
      <calculatedColumnFormula>YEAR(Tabulka2[[#This Row],[Datum zařazení do užívání]])</calculatedColumnFormula>
    </tableColumn>
    <tableColumn id="8" xr3:uid="{00000000-0010-0000-0000-000008000000}" name="Datum zařazení do užívání" dataDxfId="6" dataCellStyle="Normal"/>
    <tableColumn id="10" xr3:uid="{00000000-0010-0000-0000-00000A000000}" name="Reálná hodnota _x000a_1. kolo" dataDxfId="5" dataCellStyle="Normal">
      <calculatedColumnFormula>IF(#REF!&lt;50,50,#REF!)</calculatedColumnFormula>
    </tableColumn>
    <tableColumn id="15" xr3:uid="{00000000-0010-0000-0000-00000F000000}" name="Reálná hodnota 2. kolo" dataDxfId="4">
      <calculatedColumnFormula>CEILING(Tabulka2[[#This Row],[Reálná hodnota 
1. kolo]]*#REF!,10)</calculatedColumnFormula>
    </tableColumn>
    <tableColumn id="14" xr3:uid="{5F31DC80-C096-476D-A29B-C52F68238662}" name="Tržní hodnota Bazar"/>
    <tableColumn id="13" xr3:uid="{00000000-0010-0000-0000-00000D000000}" name="Aukce_x000a_Balíček" dataDxfId="3" dataCellStyle="Normal"/>
    <tableColumn id="11" xr3:uid="{00000000-0010-0000-0000-00000B000000}" name="Výrobní číslo" dataDxfId="2" dataCellStyle="Normal"/>
    <tableColumn id="12" xr3:uid="{00000000-0010-0000-0000-00000C000000}" name="Název lokality" dataDxfId="1" dataCellStyle="Normal"/>
    <tableColumn id="17" xr3:uid="{CD493556-4865-456D-A852-618C74452C2B}" name="Doplnit tržní hodnotu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topLeftCell="A41" zoomScale="112" zoomScaleNormal="112" workbookViewId="0">
      <selection activeCell="A53" sqref="A53:B53"/>
    </sheetView>
  </sheetViews>
  <sheetFormatPr defaultRowHeight="15"/>
  <cols>
    <col min="1" max="1" width="12.140625" customWidth="1"/>
    <col min="2" max="2" width="22.140625" customWidth="1"/>
    <col min="3" max="3" width="5.5703125" hidden="1" customWidth="1"/>
    <col min="4" max="4" width="26.7109375" customWidth="1"/>
    <col min="5" max="5" width="3.42578125" style="5" hidden="1" customWidth="1"/>
    <col min="6" max="6" width="7.140625" hidden="1" customWidth="1"/>
    <col min="7" max="7" width="12" hidden="1" customWidth="1"/>
    <col min="8" max="8" width="6.5703125" style="13" hidden="1" customWidth="1"/>
    <col min="9" max="9" width="9.42578125" style="5" customWidth="1"/>
    <col min="10" max="10" width="9.140625" hidden="1" customWidth="1"/>
    <col min="11" max="11" width="8.42578125" style="12" hidden="1" customWidth="1"/>
    <col min="12" max="12" width="5.7109375" style="34" hidden="1" customWidth="1"/>
    <col min="13" max="13" width="6.85546875" style="5" hidden="1" customWidth="1"/>
    <col min="14" max="14" width="13" customWidth="1"/>
    <col min="15" max="15" width="27.7109375" customWidth="1"/>
    <col min="16" max="16" width="7.42578125" style="37" hidden="1" customWidth="1"/>
    <col min="17" max="17" width="1" customWidth="1"/>
    <col min="18" max="18" width="13.5703125" hidden="1" customWidth="1"/>
    <col min="19" max="19" width="7.7109375" hidden="1" customWidth="1"/>
    <col min="21" max="21" width="14" customWidth="1"/>
    <col min="27" max="27" width="14.140625" customWidth="1"/>
  </cols>
  <sheetData>
    <row r="1" spans="1:19" ht="14.1" customHeight="1">
      <c r="A1" s="53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>
        <v>44630</v>
      </c>
    </row>
    <row r="2" spans="1:19" ht="15" customHeight="1">
      <c r="A2" s="60" t="s">
        <v>76</v>
      </c>
      <c r="B2" s="60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6.5" customHeight="1">
      <c r="A3" s="59" t="s">
        <v>78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9" s="17" customFormat="1" ht="14.1" hidden="1" customHeight="1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ht="8.25" customHeight="1"/>
    <row r="6" spans="1:19" s="15" customFormat="1" ht="33.75" customHeight="1">
      <c r="A6" s="3" t="s">
        <v>75</v>
      </c>
      <c r="B6" s="3" t="s">
        <v>0</v>
      </c>
      <c r="C6" s="3" t="s">
        <v>1</v>
      </c>
      <c r="D6" s="52" t="s">
        <v>77</v>
      </c>
      <c r="E6" s="11" t="s">
        <v>2</v>
      </c>
      <c r="F6" s="4" t="s">
        <v>3</v>
      </c>
      <c r="G6" s="3" t="s">
        <v>4</v>
      </c>
      <c r="H6" s="35" t="s">
        <v>10</v>
      </c>
      <c r="I6" s="3" t="s">
        <v>5</v>
      </c>
      <c r="J6" s="41" t="s">
        <v>74</v>
      </c>
      <c r="K6" s="35" t="s">
        <v>12</v>
      </c>
      <c r="L6" s="35" t="s">
        <v>72</v>
      </c>
      <c r="M6" s="35" t="s">
        <v>9</v>
      </c>
      <c r="N6" s="3" t="s">
        <v>71</v>
      </c>
      <c r="O6" s="3" t="s">
        <v>6</v>
      </c>
      <c r="P6" s="3" t="s">
        <v>24</v>
      </c>
      <c r="Q6" s="42" t="s">
        <v>11</v>
      </c>
      <c r="R6" s="33" t="s">
        <v>23</v>
      </c>
      <c r="S6" s="33" t="s">
        <v>24</v>
      </c>
    </row>
    <row r="7" spans="1:19" s="18" customFormat="1" ht="14.25" customHeight="1">
      <c r="A7" s="26">
        <v>1</v>
      </c>
      <c r="B7" s="27" t="s">
        <v>13</v>
      </c>
      <c r="C7" s="27" t="s">
        <v>16</v>
      </c>
      <c r="D7" s="27" t="s">
        <v>21</v>
      </c>
      <c r="E7" s="27" t="s">
        <v>7</v>
      </c>
      <c r="F7" s="28">
        <v>95023</v>
      </c>
      <c r="G7" s="29">
        <v>20602.669999999998</v>
      </c>
      <c r="H7" s="28">
        <f>YEAR(Tabulka2[[#This Row],[Datum zařazení do užívání]])</f>
        <v>2015</v>
      </c>
      <c r="I7" s="30">
        <v>42156</v>
      </c>
      <c r="J7" s="28" t="e">
        <f>IF(#REF!&lt;50,50,#REF!)</f>
        <v>#REF!</v>
      </c>
      <c r="K7" s="28" t="e">
        <f>CEILING(Tabulka2[[#This Row],[Reálná hodnota 
1. kolo]]*#REF!,10)</f>
        <v>#REF!</v>
      </c>
      <c r="L7" s="28">
        <v>1200</v>
      </c>
      <c r="M7" s="40" t="s">
        <v>73</v>
      </c>
      <c r="N7" s="27" t="s">
        <v>25</v>
      </c>
      <c r="O7" s="31" t="s">
        <v>17</v>
      </c>
      <c r="P7" s="27"/>
      <c r="Q7" s="43" t="str">
        <f>CONCATENATE(TEXT(YEAR(Tabulka2[[#This Row],[Datum zařazení do užívání]]),"####"),"-",TEXT(Tabulka2[[#This Row],[Pořizovací cena]],"00000"))</f>
        <v>2015-20603</v>
      </c>
      <c r="R7" s="32" t="s">
        <v>22</v>
      </c>
      <c r="S7" s="32"/>
    </row>
    <row r="8" spans="1:19" s="18" customFormat="1" ht="14.25" customHeight="1">
      <c r="A8" s="20">
        <v>2</v>
      </c>
      <c r="B8" s="21" t="s">
        <v>13</v>
      </c>
      <c r="C8" s="21" t="s">
        <v>16</v>
      </c>
      <c r="D8" s="21" t="s">
        <v>21</v>
      </c>
      <c r="E8" s="21" t="s">
        <v>7</v>
      </c>
      <c r="F8" s="22">
        <v>95024</v>
      </c>
      <c r="G8" s="23">
        <v>20602.669999999998</v>
      </c>
      <c r="H8" s="22">
        <f>YEAR(Tabulka2[[#This Row],[Datum zařazení do užívání]])</f>
        <v>2015</v>
      </c>
      <c r="I8" s="24">
        <v>42156</v>
      </c>
      <c r="J8" s="22" t="e">
        <f>IF(#REF!&lt;50,50,#REF!)</f>
        <v>#REF!</v>
      </c>
      <c r="K8" s="22" t="e">
        <f>CEILING(Tabulka2[[#This Row],[Reálná hodnota 
1. kolo]]*#REF!,10)</f>
        <v>#REF!</v>
      </c>
      <c r="L8" s="22">
        <v>1200</v>
      </c>
      <c r="M8" s="38" t="s">
        <v>73</v>
      </c>
      <c r="N8" s="21" t="s">
        <v>26</v>
      </c>
      <c r="O8" s="25" t="s">
        <v>17</v>
      </c>
      <c r="P8" s="21"/>
      <c r="Q8" s="43" t="str">
        <f>CONCATENATE(TEXT(YEAR(Tabulka2[[#This Row],[Datum zařazení do užívání]]),"####"),"-",TEXT(Tabulka2[[#This Row],[Pořizovací cena]],"00000"))</f>
        <v>2015-20603</v>
      </c>
      <c r="R8" s="32" t="s">
        <v>22</v>
      </c>
      <c r="S8" s="32"/>
    </row>
    <row r="9" spans="1:19" s="18" customFormat="1" ht="14.25" customHeight="1">
      <c r="A9" s="26">
        <v>3</v>
      </c>
      <c r="B9" s="27" t="s">
        <v>13</v>
      </c>
      <c r="C9" s="27" t="s">
        <v>16</v>
      </c>
      <c r="D9" s="27" t="s">
        <v>21</v>
      </c>
      <c r="E9" s="27" t="s">
        <v>7</v>
      </c>
      <c r="F9" s="28">
        <v>95026</v>
      </c>
      <c r="G9" s="29">
        <v>20602.669999999998</v>
      </c>
      <c r="H9" s="28">
        <f>YEAR(Tabulka2[[#This Row],[Datum zařazení do užívání]])</f>
        <v>2015</v>
      </c>
      <c r="I9" s="30">
        <v>42156</v>
      </c>
      <c r="J9" s="28" t="e">
        <f>IF(#REF!&lt;50,50,#REF!)</f>
        <v>#REF!</v>
      </c>
      <c r="K9" s="28" t="e">
        <f>CEILING(Tabulka2[[#This Row],[Reálná hodnota 
1. kolo]]*#REF!,10)</f>
        <v>#REF!</v>
      </c>
      <c r="L9" s="28">
        <v>1200</v>
      </c>
      <c r="M9" s="39" t="s">
        <v>73</v>
      </c>
      <c r="N9" s="27" t="s">
        <v>27</v>
      </c>
      <c r="O9" s="31" t="s">
        <v>17</v>
      </c>
      <c r="P9" s="27"/>
      <c r="Q9" s="43" t="str">
        <f>CONCATENATE(TEXT(YEAR(Tabulka2[[#This Row],[Datum zařazení do užívání]]),"####"),"-",TEXT(Tabulka2[[#This Row],[Pořizovací cena]],"00000"))</f>
        <v>2015-20603</v>
      </c>
      <c r="R9" s="32" t="s">
        <v>22</v>
      </c>
      <c r="S9" s="32"/>
    </row>
    <row r="10" spans="1:19" s="18" customFormat="1" ht="14.25" customHeight="1">
      <c r="A10" s="20">
        <v>4</v>
      </c>
      <c r="B10" s="21" t="s">
        <v>13</v>
      </c>
      <c r="C10" s="21" t="s">
        <v>16</v>
      </c>
      <c r="D10" s="21" t="s">
        <v>21</v>
      </c>
      <c r="E10" s="21" t="s">
        <v>7</v>
      </c>
      <c r="F10" s="22">
        <v>95028</v>
      </c>
      <c r="G10" s="23">
        <v>20602.669999999998</v>
      </c>
      <c r="H10" s="22">
        <f>YEAR(Tabulka2[[#This Row],[Datum zařazení do užívání]])</f>
        <v>2015</v>
      </c>
      <c r="I10" s="24">
        <v>42156</v>
      </c>
      <c r="J10" s="22" t="e">
        <f>IF(#REF!&lt;50,50,#REF!)</f>
        <v>#REF!</v>
      </c>
      <c r="K10" s="22" t="e">
        <f>CEILING(Tabulka2[[#This Row],[Reálná hodnota 
1. kolo]]*#REF!,10)</f>
        <v>#REF!</v>
      </c>
      <c r="L10" s="22">
        <v>1200</v>
      </c>
      <c r="M10" s="38" t="s">
        <v>73</v>
      </c>
      <c r="N10" s="21" t="s">
        <v>28</v>
      </c>
      <c r="O10" s="25" t="s">
        <v>17</v>
      </c>
      <c r="P10" s="21"/>
      <c r="Q10" s="43" t="str">
        <f>CONCATENATE(TEXT(YEAR(Tabulka2[[#This Row],[Datum zařazení do užívání]]),"####"),"-",TEXT(Tabulka2[[#This Row],[Pořizovací cena]],"00000"))</f>
        <v>2015-20603</v>
      </c>
      <c r="R10" s="32" t="s">
        <v>22</v>
      </c>
      <c r="S10" s="32"/>
    </row>
    <row r="11" spans="1:19" s="18" customFormat="1" ht="14.25" customHeight="1">
      <c r="A11" s="26">
        <v>5</v>
      </c>
      <c r="B11" s="27" t="s">
        <v>13</v>
      </c>
      <c r="C11" s="27" t="s">
        <v>16</v>
      </c>
      <c r="D11" s="27" t="s">
        <v>21</v>
      </c>
      <c r="E11" s="27" t="s">
        <v>7</v>
      </c>
      <c r="F11" s="28">
        <v>95030</v>
      </c>
      <c r="G11" s="29">
        <v>20602.669999999998</v>
      </c>
      <c r="H11" s="28">
        <f>YEAR(Tabulka2[[#This Row],[Datum zařazení do užívání]])</f>
        <v>2015</v>
      </c>
      <c r="I11" s="30">
        <v>42156</v>
      </c>
      <c r="J11" s="28" t="e">
        <f>IF(#REF!&lt;50,50,#REF!)</f>
        <v>#REF!</v>
      </c>
      <c r="K11" s="28" t="e">
        <f>CEILING(Tabulka2[[#This Row],[Reálná hodnota 
1. kolo]]*#REF!,10)</f>
        <v>#REF!</v>
      </c>
      <c r="L11" s="28">
        <v>1200</v>
      </c>
      <c r="M11" s="39" t="s">
        <v>73</v>
      </c>
      <c r="N11" s="27" t="s">
        <v>29</v>
      </c>
      <c r="O11" s="31" t="s">
        <v>17</v>
      </c>
      <c r="P11" s="27"/>
      <c r="Q11" s="43" t="str">
        <f>CONCATENATE(TEXT(YEAR(Tabulka2[[#This Row],[Datum zařazení do užívání]]),"####"),"-",TEXT(Tabulka2[[#This Row],[Pořizovací cena]],"00000"))</f>
        <v>2015-20603</v>
      </c>
      <c r="R11" s="32" t="s">
        <v>22</v>
      </c>
      <c r="S11" s="32"/>
    </row>
    <row r="12" spans="1:19" s="18" customFormat="1" ht="14.25" customHeight="1">
      <c r="A12" s="20">
        <v>6</v>
      </c>
      <c r="B12" s="21" t="s">
        <v>13</v>
      </c>
      <c r="C12" s="21" t="s">
        <v>16</v>
      </c>
      <c r="D12" s="21" t="s">
        <v>21</v>
      </c>
      <c r="E12" s="21" t="s">
        <v>7</v>
      </c>
      <c r="F12" s="22">
        <v>95033</v>
      </c>
      <c r="G12" s="23">
        <v>20602.669999999998</v>
      </c>
      <c r="H12" s="22">
        <f>YEAR(Tabulka2[[#This Row],[Datum zařazení do užívání]])</f>
        <v>2015</v>
      </c>
      <c r="I12" s="24">
        <v>42156</v>
      </c>
      <c r="J12" s="22" t="e">
        <f>IF(#REF!&lt;50,50,#REF!)</f>
        <v>#REF!</v>
      </c>
      <c r="K12" s="22" t="e">
        <f>CEILING(Tabulka2[[#This Row],[Reálná hodnota 
1. kolo]]*#REF!,10)</f>
        <v>#REF!</v>
      </c>
      <c r="L12" s="22">
        <v>1200</v>
      </c>
      <c r="M12" s="38" t="s">
        <v>73</v>
      </c>
      <c r="N12" s="21" t="s">
        <v>30</v>
      </c>
      <c r="O12" s="25" t="s">
        <v>17</v>
      </c>
      <c r="P12" s="21"/>
      <c r="Q12" s="43" t="str">
        <f>CONCATENATE(TEXT(YEAR(Tabulka2[[#This Row],[Datum zařazení do užívání]]),"####"),"-",TEXT(Tabulka2[[#This Row],[Pořizovací cena]],"00000"))</f>
        <v>2015-20603</v>
      </c>
      <c r="R12" s="32" t="s">
        <v>22</v>
      </c>
      <c r="S12" s="32"/>
    </row>
    <row r="13" spans="1:19" s="18" customFormat="1" ht="14.25" customHeight="1">
      <c r="A13" s="26">
        <v>7</v>
      </c>
      <c r="B13" s="27" t="s">
        <v>13</v>
      </c>
      <c r="C13" s="27" t="s">
        <v>16</v>
      </c>
      <c r="D13" s="27" t="s">
        <v>21</v>
      </c>
      <c r="E13" s="27" t="s">
        <v>7</v>
      </c>
      <c r="F13" s="28">
        <v>95036</v>
      </c>
      <c r="G13" s="29">
        <v>20602.669999999998</v>
      </c>
      <c r="H13" s="28">
        <f>YEAR(Tabulka2[[#This Row],[Datum zařazení do užívání]])</f>
        <v>2015</v>
      </c>
      <c r="I13" s="30">
        <v>42156</v>
      </c>
      <c r="J13" s="28" t="e">
        <f>IF(#REF!&lt;50,50,#REF!)</f>
        <v>#REF!</v>
      </c>
      <c r="K13" s="28" t="e">
        <f>CEILING(Tabulka2[[#This Row],[Reálná hodnota 
1. kolo]]*#REF!,10)</f>
        <v>#REF!</v>
      </c>
      <c r="L13" s="28">
        <v>1200</v>
      </c>
      <c r="M13" s="39" t="s">
        <v>73</v>
      </c>
      <c r="N13" s="27" t="s">
        <v>31</v>
      </c>
      <c r="O13" s="31" t="s">
        <v>17</v>
      </c>
      <c r="P13" s="27"/>
      <c r="Q13" s="43" t="str">
        <f>CONCATENATE(TEXT(YEAR(Tabulka2[[#This Row],[Datum zařazení do užívání]]),"####"),"-",TEXT(Tabulka2[[#This Row],[Pořizovací cena]],"00000"))</f>
        <v>2015-20603</v>
      </c>
      <c r="R13" s="32" t="s">
        <v>22</v>
      </c>
      <c r="S13" s="32"/>
    </row>
    <row r="14" spans="1:19" s="18" customFormat="1" ht="14.25" customHeight="1">
      <c r="A14" s="20">
        <v>8</v>
      </c>
      <c r="B14" s="21" t="s">
        <v>13</v>
      </c>
      <c r="C14" s="21" t="s">
        <v>16</v>
      </c>
      <c r="D14" s="21" t="s">
        <v>21</v>
      </c>
      <c r="E14" s="21" t="s">
        <v>7</v>
      </c>
      <c r="F14" s="22">
        <v>95037</v>
      </c>
      <c r="G14" s="23">
        <v>20602.669999999998</v>
      </c>
      <c r="H14" s="22">
        <f>YEAR(Tabulka2[[#This Row],[Datum zařazení do užívání]])</f>
        <v>2015</v>
      </c>
      <c r="I14" s="24">
        <v>42156</v>
      </c>
      <c r="J14" s="22" t="e">
        <f>IF(#REF!&lt;50,50,#REF!)</f>
        <v>#REF!</v>
      </c>
      <c r="K14" s="22" t="e">
        <f>CEILING(Tabulka2[[#This Row],[Reálná hodnota 
1. kolo]]*#REF!,10)</f>
        <v>#REF!</v>
      </c>
      <c r="L14" s="22">
        <v>1200</v>
      </c>
      <c r="M14" s="38" t="s">
        <v>73</v>
      </c>
      <c r="N14" s="21" t="s">
        <v>32</v>
      </c>
      <c r="O14" s="25" t="s">
        <v>17</v>
      </c>
      <c r="P14" s="21"/>
      <c r="Q14" s="43" t="str">
        <f>CONCATENATE(TEXT(YEAR(Tabulka2[[#This Row],[Datum zařazení do užívání]]),"####"),"-",TEXT(Tabulka2[[#This Row],[Pořizovací cena]],"00000"))</f>
        <v>2015-20603</v>
      </c>
      <c r="R14" s="32" t="s">
        <v>22</v>
      </c>
      <c r="S14" s="32"/>
    </row>
    <row r="15" spans="1:19" s="18" customFormat="1" ht="14.25" customHeight="1">
      <c r="A15" s="26">
        <v>9</v>
      </c>
      <c r="B15" s="27" t="s">
        <v>13</v>
      </c>
      <c r="C15" s="27" t="s">
        <v>16</v>
      </c>
      <c r="D15" s="27" t="s">
        <v>21</v>
      </c>
      <c r="E15" s="27" t="s">
        <v>7</v>
      </c>
      <c r="F15" s="28">
        <v>95038</v>
      </c>
      <c r="G15" s="29">
        <v>20602.669999999998</v>
      </c>
      <c r="H15" s="28">
        <f>YEAR(Tabulka2[[#This Row],[Datum zařazení do užívání]])</f>
        <v>2015</v>
      </c>
      <c r="I15" s="30">
        <v>42156</v>
      </c>
      <c r="J15" s="28" t="e">
        <f>IF(#REF!&lt;50,50,#REF!)</f>
        <v>#REF!</v>
      </c>
      <c r="K15" s="28" t="e">
        <f>CEILING(Tabulka2[[#This Row],[Reálná hodnota 
1. kolo]]*#REF!,10)</f>
        <v>#REF!</v>
      </c>
      <c r="L15" s="28">
        <v>1200</v>
      </c>
      <c r="M15" s="39" t="s">
        <v>73</v>
      </c>
      <c r="N15" s="27" t="s">
        <v>33</v>
      </c>
      <c r="O15" s="31" t="s">
        <v>17</v>
      </c>
      <c r="P15" s="27"/>
      <c r="Q15" s="43" t="str">
        <f>CONCATENATE(TEXT(YEAR(Tabulka2[[#This Row],[Datum zařazení do užívání]]),"####"),"-",TEXT(Tabulka2[[#This Row],[Pořizovací cena]],"00000"))</f>
        <v>2015-20603</v>
      </c>
      <c r="R15" s="32" t="s">
        <v>22</v>
      </c>
      <c r="S15" s="32"/>
    </row>
    <row r="16" spans="1:19" s="18" customFormat="1" ht="14.25" customHeight="1">
      <c r="A16" s="20">
        <v>10</v>
      </c>
      <c r="B16" s="21" t="s">
        <v>13</v>
      </c>
      <c r="C16" s="21" t="s">
        <v>16</v>
      </c>
      <c r="D16" s="21" t="s">
        <v>21</v>
      </c>
      <c r="E16" s="21" t="s">
        <v>7</v>
      </c>
      <c r="F16" s="22">
        <v>95042</v>
      </c>
      <c r="G16" s="23">
        <v>20602.669999999998</v>
      </c>
      <c r="H16" s="22">
        <f>YEAR(Tabulka2[[#This Row],[Datum zařazení do užívání]])</f>
        <v>2015</v>
      </c>
      <c r="I16" s="24">
        <v>42156</v>
      </c>
      <c r="J16" s="22" t="e">
        <f>IF(#REF!&lt;50,50,#REF!)</f>
        <v>#REF!</v>
      </c>
      <c r="K16" s="22" t="e">
        <f>CEILING(Tabulka2[[#This Row],[Reálná hodnota 
1. kolo]]*#REF!,10)</f>
        <v>#REF!</v>
      </c>
      <c r="L16" s="22">
        <v>1200</v>
      </c>
      <c r="M16" s="38" t="s">
        <v>73</v>
      </c>
      <c r="N16" s="21" t="s">
        <v>34</v>
      </c>
      <c r="O16" s="25" t="s">
        <v>17</v>
      </c>
      <c r="P16" s="21"/>
      <c r="Q16" s="43" t="str">
        <f>CONCATENATE(TEXT(YEAR(Tabulka2[[#This Row],[Datum zařazení do užívání]]),"####"),"-",TEXT(Tabulka2[[#This Row],[Pořizovací cena]],"00000"))</f>
        <v>2015-20603</v>
      </c>
      <c r="R16" s="32" t="s">
        <v>22</v>
      </c>
      <c r="S16" s="32"/>
    </row>
    <row r="17" spans="1:19" s="18" customFormat="1" ht="14.25" customHeight="1">
      <c r="A17" s="26">
        <v>11</v>
      </c>
      <c r="B17" s="27" t="s">
        <v>13</v>
      </c>
      <c r="C17" s="27" t="s">
        <v>16</v>
      </c>
      <c r="D17" s="27" t="s">
        <v>21</v>
      </c>
      <c r="E17" s="27" t="s">
        <v>7</v>
      </c>
      <c r="F17" s="28">
        <v>95047</v>
      </c>
      <c r="G17" s="29">
        <v>20602.669999999998</v>
      </c>
      <c r="H17" s="28">
        <f>YEAR(Tabulka2[[#This Row],[Datum zařazení do užívání]])</f>
        <v>2015</v>
      </c>
      <c r="I17" s="30">
        <v>42156</v>
      </c>
      <c r="J17" s="28" t="e">
        <f>IF(#REF!&lt;50,50,#REF!)</f>
        <v>#REF!</v>
      </c>
      <c r="K17" s="28" t="e">
        <f>CEILING(Tabulka2[[#This Row],[Reálná hodnota 
1. kolo]]*#REF!,10)</f>
        <v>#REF!</v>
      </c>
      <c r="L17" s="28">
        <v>1200</v>
      </c>
      <c r="M17" s="39" t="s">
        <v>73</v>
      </c>
      <c r="N17" s="27" t="s">
        <v>35</v>
      </c>
      <c r="O17" s="31" t="s">
        <v>17</v>
      </c>
      <c r="P17" s="27"/>
      <c r="Q17" s="43" t="str">
        <f>CONCATENATE(TEXT(YEAR(Tabulka2[[#This Row],[Datum zařazení do užívání]]),"####"),"-",TEXT(Tabulka2[[#This Row],[Pořizovací cena]],"00000"))</f>
        <v>2015-20603</v>
      </c>
      <c r="R17" s="32" t="s">
        <v>22</v>
      </c>
      <c r="S17" s="32"/>
    </row>
    <row r="18" spans="1:19" s="18" customFormat="1" ht="14.25" customHeight="1">
      <c r="A18" s="20">
        <v>12</v>
      </c>
      <c r="B18" s="21" t="s">
        <v>13</v>
      </c>
      <c r="C18" s="21" t="s">
        <v>16</v>
      </c>
      <c r="D18" s="21" t="s">
        <v>21</v>
      </c>
      <c r="E18" s="21" t="s">
        <v>7</v>
      </c>
      <c r="F18" s="22">
        <v>95048</v>
      </c>
      <c r="G18" s="23">
        <v>20602.669999999998</v>
      </c>
      <c r="H18" s="22">
        <f>YEAR(Tabulka2[[#This Row],[Datum zařazení do užívání]])</f>
        <v>2015</v>
      </c>
      <c r="I18" s="24">
        <v>42156</v>
      </c>
      <c r="J18" s="22" t="e">
        <f>IF(#REF!&lt;50,50,#REF!)</f>
        <v>#REF!</v>
      </c>
      <c r="K18" s="22" t="e">
        <f>CEILING(Tabulka2[[#This Row],[Reálná hodnota 
1. kolo]]*#REF!,10)</f>
        <v>#REF!</v>
      </c>
      <c r="L18" s="22">
        <v>1200</v>
      </c>
      <c r="M18" s="38" t="s">
        <v>73</v>
      </c>
      <c r="N18" s="21" t="s">
        <v>36</v>
      </c>
      <c r="O18" s="25" t="s">
        <v>17</v>
      </c>
      <c r="P18" s="21"/>
      <c r="Q18" s="43" t="str">
        <f>CONCATENATE(TEXT(YEAR(Tabulka2[[#This Row],[Datum zařazení do užívání]]),"####"),"-",TEXT(Tabulka2[[#This Row],[Pořizovací cena]],"00000"))</f>
        <v>2015-20603</v>
      </c>
      <c r="R18" s="32" t="s">
        <v>22</v>
      </c>
      <c r="S18" s="32"/>
    </row>
    <row r="19" spans="1:19" s="18" customFormat="1" ht="14.25" customHeight="1">
      <c r="A19" s="26">
        <v>13</v>
      </c>
      <c r="B19" s="27" t="s">
        <v>13</v>
      </c>
      <c r="C19" s="27" t="s">
        <v>16</v>
      </c>
      <c r="D19" s="27" t="s">
        <v>21</v>
      </c>
      <c r="E19" s="27" t="s">
        <v>7</v>
      </c>
      <c r="F19" s="28">
        <v>95055</v>
      </c>
      <c r="G19" s="29">
        <v>20602.669999999998</v>
      </c>
      <c r="H19" s="28">
        <f>YEAR(Tabulka2[[#This Row],[Datum zařazení do užívání]])</f>
        <v>2015</v>
      </c>
      <c r="I19" s="30">
        <v>42156</v>
      </c>
      <c r="J19" s="28" t="e">
        <f>IF(#REF!&lt;50,50,#REF!)</f>
        <v>#REF!</v>
      </c>
      <c r="K19" s="28" t="e">
        <f>CEILING(Tabulka2[[#This Row],[Reálná hodnota 
1. kolo]]*#REF!,10)</f>
        <v>#REF!</v>
      </c>
      <c r="L19" s="28">
        <v>1200</v>
      </c>
      <c r="M19" s="39" t="s">
        <v>73</v>
      </c>
      <c r="N19" s="27" t="s">
        <v>37</v>
      </c>
      <c r="O19" s="31" t="s">
        <v>17</v>
      </c>
      <c r="P19" s="27"/>
      <c r="Q19" s="43" t="str">
        <f>CONCATENATE(TEXT(YEAR(Tabulka2[[#This Row],[Datum zařazení do užívání]]),"####"),"-",TEXT(Tabulka2[[#This Row],[Pořizovací cena]],"00000"))</f>
        <v>2015-20603</v>
      </c>
      <c r="R19" s="32" t="s">
        <v>22</v>
      </c>
      <c r="S19" s="32"/>
    </row>
    <row r="20" spans="1:19" s="18" customFormat="1" ht="14.25" customHeight="1">
      <c r="A20" s="20">
        <v>14</v>
      </c>
      <c r="B20" s="21" t="s">
        <v>14</v>
      </c>
      <c r="C20" s="21" t="s">
        <v>16</v>
      </c>
      <c r="D20" s="21" t="s">
        <v>21</v>
      </c>
      <c r="E20" s="21" t="s">
        <v>7</v>
      </c>
      <c r="F20" s="22">
        <v>95059</v>
      </c>
      <c r="G20" s="23">
        <v>20602.669999999998</v>
      </c>
      <c r="H20" s="22">
        <f>YEAR(Tabulka2[[#This Row],[Datum zařazení do užívání]])</f>
        <v>2015</v>
      </c>
      <c r="I20" s="24">
        <v>42156</v>
      </c>
      <c r="J20" s="22" t="e">
        <f>IF(#REF!&lt;50,50,#REF!)</f>
        <v>#REF!</v>
      </c>
      <c r="K20" s="22" t="e">
        <f>CEILING(Tabulka2[[#This Row],[Reálná hodnota 
1. kolo]]*#REF!,10)</f>
        <v>#REF!</v>
      </c>
      <c r="L20" s="22">
        <v>1200</v>
      </c>
      <c r="M20" s="38" t="s">
        <v>73</v>
      </c>
      <c r="N20" s="21" t="s">
        <v>38</v>
      </c>
      <c r="O20" s="25" t="s">
        <v>18</v>
      </c>
      <c r="P20" s="21"/>
      <c r="Q20" s="43" t="str">
        <f>CONCATENATE(TEXT(YEAR(Tabulka2[[#This Row],[Datum zařazení do užívání]]),"####"),"-",TEXT(Tabulka2[[#This Row],[Pořizovací cena]],"00000"))</f>
        <v>2015-20603</v>
      </c>
      <c r="R20" s="32" t="s">
        <v>22</v>
      </c>
      <c r="S20" s="32"/>
    </row>
    <row r="21" spans="1:19" s="18" customFormat="1" ht="14.25" customHeight="1">
      <c r="A21" s="26">
        <v>15</v>
      </c>
      <c r="B21" s="27" t="s">
        <v>14</v>
      </c>
      <c r="C21" s="27" t="s">
        <v>16</v>
      </c>
      <c r="D21" s="27" t="s">
        <v>21</v>
      </c>
      <c r="E21" s="27" t="s">
        <v>7</v>
      </c>
      <c r="F21" s="28">
        <v>95060</v>
      </c>
      <c r="G21" s="29">
        <v>20602.669999999998</v>
      </c>
      <c r="H21" s="28">
        <f>YEAR(Tabulka2[[#This Row],[Datum zařazení do užívání]])</f>
        <v>2015</v>
      </c>
      <c r="I21" s="30">
        <v>42156</v>
      </c>
      <c r="J21" s="28" t="e">
        <f>IF(#REF!&lt;50,50,#REF!)</f>
        <v>#REF!</v>
      </c>
      <c r="K21" s="28" t="e">
        <f>CEILING(Tabulka2[[#This Row],[Reálná hodnota 
1. kolo]]*#REF!,10)</f>
        <v>#REF!</v>
      </c>
      <c r="L21" s="28">
        <v>1200</v>
      </c>
      <c r="M21" s="39" t="s">
        <v>73</v>
      </c>
      <c r="N21" s="27" t="s">
        <v>39</v>
      </c>
      <c r="O21" s="31" t="s">
        <v>18</v>
      </c>
      <c r="P21" s="27"/>
      <c r="Q21" s="43" t="str">
        <f>CONCATENATE(TEXT(YEAR(Tabulka2[[#This Row],[Datum zařazení do užívání]]),"####"),"-",TEXT(Tabulka2[[#This Row],[Pořizovací cena]],"00000"))</f>
        <v>2015-20603</v>
      </c>
      <c r="R21" s="32" t="s">
        <v>22</v>
      </c>
      <c r="S21" s="32"/>
    </row>
    <row r="22" spans="1:19" s="18" customFormat="1" ht="14.25" customHeight="1">
      <c r="A22" s="20">
        <v>16</v>
      </c>
      <c r="B22" s="21" t="s">
        <v>14</v>
      </c>
      <c r="C22" s="21" t="s">
        <v>16</v>
      </c>
      <c r="D22" s="21" t="s">
        <v>21</v>
      </c>
      <c r="E22" s="21" t="s">
        <v>7</v>
      </c>
      <c r="F22" s="22">
        <v>95061</v>
      </c>
      <c r="G22" s="23">
        <v>20602.669999999998</v>
      </c>
      <c r="H22" s="22">
        <f>YEAR(Tabulka2[[#This Row],[Datum zařazení do užívání]])</f>
        <v>2015</v>
      </c>
      <c r="I22" s="24">
        <v>42156</v>
      </c>
      <c r="J22" s="22" t="e">
        <f>IF(#REF!&lt;50,50,#REF!)</f>
        <v>#REF!</v>
      </c>
      <c r="K22" s="22" t="e">
        <f>CEILING(Tabulka2[[#This Row],[Reálná hodnota 
1. kolo]]*#REF!,10)</f>
        <v>#REF!</v>
      </c>
      <c r="L22" s="22">
        <v>1200</v>
      </c>
      <c r="M22" s="38" t="s">
        <v>73</v>
      </c>
      <c r="N22" s="21" t="s">
        <v>40</v>
      </c>
      <c r="O22" s="25" t="s">
        <v>18</v>
      </c>
      <c r="P22" s="21"/>
      <c r="Q22" s="43" t="str">
        <f>CONCATENATE(TEXT(YEAR(Tabulka2[[#This Row],[Datum zařazení do užívání]]),"####"),"-",TEXT(Tabulka2[[#This Row],[Pořizovací cena]],"00000"))</f>
        <v>2015-20603</v>
      </c>
      <c r="R22" s="32" t="s">
        <v>22</v>
      </c>
      <c r="S22" s="32"/>
    </row>
    <row r="23" spans="1:19" s="18" customFormat="1" ht="14.25" customHeight="1">
      <c r="A23" s="26">
        <v>17</v>
      </c>
      <c r="B23" s="27" t="s">
        <v>14</v>
      </c>
      <c r="C23" s="27" t="s">
        <v>16</v>
      </c>
      <c r="D23" s="27" t="s">
        <v>21</v>
      </c>
      <c r="E23" s="27" t="s">
        <v>7</v>
      </c>
      <c r="F23" s="28">
        <v>95062</v>
      </c>
      <c r="G23" s="29">
        <v>20602.669999999998</v>
      </c>
      <c r="H23" s="28">
        <f>YEAR(Tabulka2[[#This Row],[Datum zařazení do užívání]])</f>
        <v>2015</v>
      </c>
      <c r="I23" s="30">
        <v>42156</v>
      </c>
      <c r="J23" s="28" t="e">
        <f>IF(#REF!&lt;50,50,#REF!)</f>
        <v>#REF!</v>
      </c>
      <c r="K23" s="28" t="e">
        <f>CEILING(Tabulka2[[#This Row],[Reálná hodnota 
1. kolo]]*#REF!,10)</f>
        <v>#REF!</v>
      </c>
      <c r="L23" s="28">
        <v>1200</v>
      </c>
      <c r="M23" s="39" t="s">
        <v>73</v>
      </c>
      <c r="N23" s="27" t="s">
        <v>41</v>
      </c>
      <c r="O23" s="31" t="s">
        <v>18</v>
      </c>
      <c r="P23" s="27"/>
      <c r="Q23" s="43" t="str">
        <f>CONCATENATE(TEXT(YEAR(Tabulka2[[#This Row],[Datum zařazení do užívání]]),"####"),"-",TEXT(Tabulka2[[#This Row],[Pořizovací cena]],"00000"))</f>
        <v>2015-20603</v>
      </c>
      <c r="R23" s="32" t="s">
        <v>22</v>
      </c>
      <c r="S23" s="32"/>
    </row>
    <row r="24" spans="1:19" s="18" customFormat="1" ht="14.25" customHeight="1">
      <c r="A24" s="20">
        <v>18</v>
      </c>
      <c r="B24" s="21" t="s">
        <v>14</v>
      </c>
      <c r="C24" s="21" t="s">
        <v>16</v>
      </c>
      <c r="D24" s="21" t="s">
        <v>21</v>
      </c>
      <c r="E24" s="21" t="s">
        <v>7</v>
      </c>
      <c r="F24" s="22">
        <v>95063</v>
      </c>
      <c r="G24" s="23">
        <v>20602.669999999998</v>
      </c>
      <c r="H24" s="22">
        <f>YEAR(Tabulka2[[#This Row],[Datum zařazení do užívání]])</f>
        <v>2015</v>
      </c>
      <c r="I24" s="24">
        <v>42156</v>
      </c>
      <c r="J24" s="22" t="e">
        <f>IF(#REF!&lt;50,50,#REF!)</f>
        <v>#REF!</v>
      </c>
      <c r="K24" s="22" t="e">
        <f>CEILING(Tabulka2[[#This Row],[Reálná hodnota 
1. kolo]]*#REF!,10)</f>
        <v>#REF!</v>
      </c>
      <c r="L24" s="22">
        <v>1200</v>
      </c>
      <c r="M24" s="38" t="s">
        <v>73</v>
      </c>
      <c r="N24" s="21" t="s">
        <v>42</v>
      </c>
      <c r="O24" s="25" t="s">
        <v>18</v>
      </c>
      <c r="P24" s="21"/>
      <c r="Q24" s="43" t="str">
        <f>CONCATENATE(TEXT(YEAR(Tabulka2[[#This Row],[Datum zařazení do užívání]]),"####"),"-",TEXT(Tabulka2[[#This Row],[Pořizovací cena]],"00000"))</f>
        <v>2015-20603</v>
      </c>
      <c r="R24" s="32" t="s">
        <v>22</v>
      </c>
      <c r="S24" s="32"/>
    </row>
    <row r="25" spans="1:19" s="18" customFormat="1" ht="14.25" customHeight="1">
      <c r="A25" s="26">
        <v>19</v>
      </c>
      <c r="B25" s="27" t="s">
        <v>14</v>
      </c>
      <c r="C25" s="27" t="s">
        <v>16</v>
      </c>
      <c r="D25" s="27" t="s">
        <v>21</v>
      </c>
      <c r="E25" s="27" t="s">
        <v>7</v>
      </c>
      <c r="F25" s="28">
        <v>95064</v>
      </c>
      <c r="G25" s="29">
        <v>20602.669999999998</v>
      </c>
      <c r="H25" s="28">
        <f>YEAR(Tabulka2[[#This Row],[Datum zařazení do užívání]])</f>
        <v>2015</v>
      </c>
      <c r="I25" s="30">
        <v>42156</v>
      </c>
      <c r="J25" s="28" t="e">
        <f>IF(#REF!&lt;50,50,#REF!)</f>
        <v>#REF!</v>
      </c>
      <c r="K25" s="28" t="e">
        <f>CEILING(Tabulka2[[#This Row],[Reálná hodnota 
1. kolo]]*#REF!,10)</f>
        <v>#REF!</v>
      </c>
      <c r="L25" s="28">
        <v>1200</v>
      </c>
      <c r="M25" s="39" t="s">
        <v>73</v>
      </c>
      <c r="N25" s="27" t="s">
        <v>43</v>
      </c>
      <c r="O25" s="31" t="s">
        <v>18</v>
      </c>
      <c r="P25" s="27"/>
      <c r="Q25" s="43" t="str">
        <f>CONCATENATE(TEXT(YEAR(Tabulka2[[#This Row],[Datum zařazení do užívání]]),"####"),"-",TEXT(Tabulka2[[#This Row],[Pořizovací cena]],"00000"))</f>
        <v>2015-20603</v>
      </c>
      <c r="R25" s="32" t="s">
        <v>22</v>
      </c>
      <c r="S25" s="32"/>
    </row>
    <row r="26" spans="1:19" s="18" customFormat="1" ht="14.25" customHeight="1">
      <c r="A26" s="20">
        <v>20</v>
      </c>
      <c r="B26" s="21" t="s">
        <v>14</v>
      </c>
      <c r="C26" s="21" t="s">
        <v>16</v>
      </c>
      <c r="D26" s="21" t="s">
        <v>21</v>
      </c>
      <c r="E26" s="21" t="s">
        <v>7</v>
      </c>
      <c r="F26" s="22">
        <v>95065</v>
      </c>
      <c r="G26" s="23">
        <v>20602.669999999998</v>
      </c>
      <c r="H26" s="22">
        <f>YEAR(Tabulka2[[#This Row],[Datum zařazení do užívání]])</f>
        <v>2015</v>
      </c>
      <c r="I26" s="24">
        <v>42156</v>
      </c>
      <c r="J26" s="22" t="e">
        <f>IF(#REF!&lt;50,50,#REF!)</f>
        <v>#REF!</v>
      </c>
      <c r="K26" s="22" t="e">
        <f>CEILING(Tabulka2[[#This Row],[Reálná hodnota 
1. kolo]]*#REF!,10)</f>
        <v>#REF!</v>
      </c>
      <c r="L26" s="22">
        <v>1200</v>
      </c>
      <c r="M26" s="38" t="s">
        <v>73</v>
      </c>
      <c r="N26" s="21" t="s">
        <v>44</v>
      </c>
      <c r="O26" s="25" t="s">
        <v>18</v>
      </c>
      <c r="P26" s="21"/>
      <c r="Q26" s="43" t="str">
        <f>CONCATENATE(TEXT(YEAR(Tabulka2[[#This Row],[Datum zařazení do užívání]]),"####"),"-",TEXT(Tabulka2[[#This Row],[Pořizovací cena]],"00000"))</f>
        <v>2015-20603</v>
      </c>
      <c r="R26" s="32" t="s">
        <v>22</v>
      </c>
      <c r="S26" s="32"/>
    </row>
    <row r="27" spans="1:19" s="18" customFormat="1" ht="14.25" customHeight="1">
      <c r="A27" s="26">
        <v>21</v>
      </c>
      <c r="B27" s="27" t="s">
        <v>14</v>
      </c>
      <c r="C27" s="27" t="s">
        <v>16</v>
      </c>
      <c r="D27" s="27" t="s">
        <v>21</v>
      </c>
      <c r="E27" s="27" t="s">
        <v>7</v>
      </c>
      <c r="F27" s="28">
        <v>95066</v>
      </c>
      <c r="G27" s="29">
        <v>20602.669999999998</v>
      </c>
      <c r="H27" s="28">
        <f>YEAR(Tabulka2[[#This Row],[Datum zařazení do užívání]])</f>
        <v>2015</v>
      </c>
      <c r="I27" s="30">
        <v>42156</v>
      </c>
      <c r="J27" s="28" t="e">
        <f>IF(#REF!&lt;50,50,#REF!)</f>
        <v>#REF!</v>
      </c>
      <c r="K27" s="28" t="e">
        <f>CEILING(Tabulka2[[#This Row],[Reálná hodnota 
1. kolo]]*#REF!,10)</f>
        <v>#REF!</v>
      </c>
      <c r="L27" s="28">
        <v>1200</v>
      </c>
      <c r="M27" s="39" t="s">
        <v>73</v>
      </c>
      <c r="N27" s="27" t="s">
        <v>45</v>
      </c>
      <c r="O27" s="31" t="s">
        <v>18</v>
      </c>
      <c r="P27" s="27"/>
      <c r="Q27" s="43" t="str">
        <f>CONCATENATE(TEXT(YEAR(Tabulka2[[#This Row],[Datum zařazení do užívání]]),"####"),"-",TEXT(Tabulka2[[#This Row],[Pořizovací cena]],"00000"))</f>
        <v>2015-20603</v>
      </c>
      <c r="R27" s="32" t="s">
        <v>22</v>
      </c>
      <c r="S27" s="32"/>
    </row>
    <row r="28" spans="1:19" s="18" customFormat="1" ht="14.25" customHeight="1">
      <c r="A28" s="20">
        <v>22</v>
      </c>
      <c r="B28" s="21" t="s">
        <v>14</v>
      </c>
      <c r="C28" s="21" t="s">
        <v>16</v>
      </c>
      <c r="D28" s="21" t="s">
        <v>21</v>
      </c>
      <c r="E28" s="21" t="s">
        <v>7</v>
      </c>
      <c r="F28" s="22">
        <v>95067</v>
      </c>
      <c r="G28" s="23">
        <v>20602.669999999998</v>
      </c>
      <c r="H28" s="22">
        <f>YEAR(Tabulka2[[#This Row],[Datum zařazení do užívání]])</f>
        <v>2015</v>
      </c>
      <c r="I28" s="24">
        <v>42156</v>
      </c>
      <c r="J28" s="22" t="e">
        <f>IF(#REF!&lt;50,50,#REF!)</f>
        <v>#REF!</v>
      </c>
      <c r="K28" s="22" t="e">
        <f>CEILING(Tabulka2[[#This Row],[Reálná hodnota 
1. kolo]]*#REF!,10)</f>
        <v>#REF!</v>
      </c>
      <c r="L28" s="22">
        <v>1200</v>
      </c>
      <c r="M28" s="38" t="s">
        <v>73</v>
      </c>
      <c r="N28" s="21" t="s">
        <v>46</v>
      </c>
      <c r="O28" s="25" t="s">
        <v>18</v>
      </c>
      <c r="P28" s="21"/>
      <c r="Q28" s="43" t="str">
        <f>CONCATENATE(TEXT(YEAR(Tabulka2[[#This Row],[Datum zařazení do užívání]]),"####"),"-",TEXT(Tabulka2[[#This Row],[Pořizovací cena]],"00000"))</f>
        <v>2015-20603</v>
      </c>
      <c r="R28" s="32" t="s">
        <v>22</v>
      </c>
      <c r="S28" s="32"/>
    </row>
    <row r="29" spans="1:19" s="18" customFormat="1" ht="14.25" customHeight="1">
      <c r="A29" s="26">
        <v>23</v>
      </c>
      <c r="B29" s="27" t="s">
        <v>14</v>
      </c>
      <c r="C29" s="27" t="s">
        <v>16</v>
      </c>
      <c r="D29" s="27" t="s">
        <v>21</v>
      </c>
      <c r="E29" s="27" t="s">
        <v>7</v>
      </c>
      <c r="F29" s="28">
        <v>95068</v>
      </c>
      <c r="G29" s="29">
        <v>20602.669999999998</v>
      </c>
      <c r="H29" s="28">
        <f>YEAR(Tabulka2[[#This Row],[Datum zařazení do užívání]])</f>
        <v>2015</v>
      </c>
      <c r="I29" s="30">
        <v>42156</v>
      </c>
      <c r="J29" s="28" t="e">
        <f>IF(#REF!&lt;50,50,#REF!)</f>
        <v>#REF!</v>
      </c>
      <c r="K29" s="28" t="e">
        <f>CEILING(Tabulka2[[#This Row],[Reálná hodnota 
1. kolo]]*#REF!,10)</f>
        <v>#REF!</v>
      </c>
      <c r="L29" s="28">
        <v>1200</v>
      </c>
      <c r="M29" s="39" t="s">
        <v>73</v>
      </c>
      <c r="N29" s="27" t="s">
        <v>47</v>
      </c>
      <c r="O29" s="31" t="s">
        <v>18</v>
      </c>
      <c r="P29" s="27"/>
      <c r="Q29" s="43" t="str">
        <f>CONCATENATE(TEXT(YEAR(Tabulka2[[#This Row],[Datum zařazení do užívání]]),"####"),"-",TEXT(Tabulka2[[#This Row],[Pořizovací cena]],"00000"))</f>
        <v>2015-20603</v>
      </c>
      <c r="R29" s="32" t="s">
        <v>22</v>
      </c>
      <c r="S29" s="32"/>
    </row>
    <row r="30" spans="1:19" s="18" customFormat="1" ht="14.25" customHeight="1">
      <c r="A30" s="20">
        <v>24</v>
      </c>
      <c r="B30" s="21" t="s">
        <v>14</v>
      </c>
      <c r="C30" s="21" t="s">
        <v>16</v>
      </c>
      <c r="D30" s="21" t="s">
        <v>21</v>
      </c>
      <c r="E30" s="21" t="s">
        <v>7</v>
      </c>
      <c r="F30" s="22">
        <v>95069</v>
      </c>
      <c r="G30" s="23">
        <v>20602.669999999998</v>
      </c>
      <c r="H30" s="22">
        <f>YEAR(Tabulka2[[#This Row],[Datum zařazení do užívání]])</f>
        <v>2015</v>
      </c>
      <c r="I30" s="24">
        <v>42156</v>
      </c>
      <c r="J30" s="22" t="e">
        <f>IF(#REF!&lt;50,50,#REF!)</f>
        <v>#REF!</v>
      </c>
      <c r="K30" s="22" t="e">
        <f>CEILING(Tabulka2[[#This Row],[Reálná hodnota 
1. kolo]]*#REF!,10)</f>
        <v>#REF!</v>
      </c>
      <c r="L30" s="22">
        <v>1200</v>
      </c>
      <c r="M30" s="38" t="s">
        <v>73</v>
      </c>
      <c r="N30" s="21" t="s">
        <v>48</v>
      </c>
      <c r="O30" s="25" t="s">
        <v>18</v>
      </c>
      <c r="P30" s="21"/>
      <c r="Q30" s="43" t="str">
        <f>CONCATENATE(TEXT(YEAR(Tabulka2[[#This Row],[Datum zařazení do užívání]]),"####"),"-",TEXT(Tabulka2[[#This Row],[Pořizovací cena]],"00000"))</f>
        <v>2015-20603</v>
      </c>
      <c r="R30" s="32" t="s">
        <v>22</v>
      </c>
      <c r="S30" s="32"/>
    </row>
    <row r="31" spans="1:19" s="18" customFormat="1" ht="14.25" customHeight="1">
      <c r="A31" s="26">
        <v>25</v>
      </c>
      <c r="B31" s="27" t="s">
        <v>14</v>
      </c>
      <c r="C31" s="27" t="s">
        <v>16</v>
      </c>
      <c r="D31" s="27" t="s">
        <v>21</v>
      </c>
      <c r="E31" s="27" t="s">
        <v>7</v>
      </c>
      <c r="F31" s="28">
        <v>95070</v>
      </c>
      <c r="G31" s="29">
        <v>20602.669999999998</v>
      </c>
      <c r="H31" s="28">
        <f>YEAR(Tabulka2[[#This Row],[Datum zařazení do užívání]])</f>
        <v>2015</v>
      </c>
      <c r="I31" s="30">
        <v>42156</v>
      </c>
      <c r="J31" s="28" t="e">
        <f>IF(#REF!&lt;50,50,#REF!)</f>
        <v>#REF!</v>
      </c>
      <c r="K31" s="28" t="e">
        <f>CEILING(Tabulka2[[#This Row],[Reálná hodnota 
1. kolo]]*#REF!,10)</f>
        <v>#REF!</v>
      </c>
      <c r="L31" s="28">
        <v>1200</v>
      </c>
      <c r="M31" s="39" t="s">
        <v>73</v>
      </c>
      <c r="N31" s="27" t="s">
        <v>49</v>
      </c>
      <c r="O31" s="31" t="s">
        <v>18</v>
      </c>
      <c r="P31" s="27"/>
      <c r="Q31" s="43" t="str">
        <f>CONCATENATE(TEXT(YEAR(Tabulka2[[#This Row],[Datum zařazení do užívání]]),"####"),"-",TEXT(Tabulka2[[#This Row],[Pořizovací cena]],"00000"))</f>
        <v>2015-20603</v>
      </c>
      <c r="R31" s="32" t="s">
        <v>22</v>
      </c>
      <c r="S31" s="32"/>
    </row>
    <row r="32" spans="1:19" s="18" customFormat="1" ht="14.25" customHeight="1">
      <c r="A32" s="20">
        <v>26</v>
      </c>
      <c r="B32" s="21" t="s">
        <v>14</v>
      </c>
      <c r="C32" s="21" t="s">
        <v>16</v>
      </c>
      <c r="D32" s="21" t="s">
        <v>21</v>
      </c>
      <c r="E32" s="21" t="s">
        <v>7</v>
      </c>
      <c r="F32" s="22">
        <v>95071</v>
      </c>
      <c r="G32" s="23">
        <v>20602.669999999998</v>
      </c>
      <c r="H32" s="22">
        <f>YEAR(Tabulka2[[#This Row],[Datum zařazení do užívání]])</f>
        <v>2015</v>
      </c>
      <c r="I32" s="24">
        <v>42156</v>
      </c>
      <c r="J32" s="22" t="e">
        <f>IF(#REF!&lt;50,50,#REF!)</f>
        <v>#REF!</v>
      </c>
      <c r="K32" s="22" t="e">
        <f>CEILING(Tabulka2[[#This Row],[Reálná hodnota 
1. kolo]]*#REF!,10)</f>
        <v>#REF!</v>
      </c>
      <c r="L32" s="22">
        <v>1200</v>
      </c>
      <c r="M32" s="38" t="s">
        <v>73</v>
      </c>
      <c r="N32" s="21" t="s">
        <v>50</v>
      </c>
      <c r="O32" s="25" t="s">
        <v>18</v>
      </c>
      <c r="P32" s="21"/>
      <c r="Q32" s="43" t="str">
        <f>CONCATENATE(TEXT(YEAR(Tabulka2[[#This Row],[Datum zařazení do užívání]]),"####"),"-",TEXT(Tabulka2[[#This Row],[Pořizovací cena]],"00000"))</f>
        <v>2015-20603</v>
      </c>
      <c r="R32" s="32" t="s">
        <v>22</v>
      </c>
      <c r="S32" s="32"/>
    </row>
    <row r="33" spans="1:19" s="18" customFormat="1" ht="14.25" customHeight="1">
      <c r="A33" s="26">
        <v>27</v>
      </c>
      <c r="B33" s="27" t="s">
        <v>15</v>
      </c>
      <c r="C33" s="27" t="s">
        <v>16</v>
      </c>
      <c r="D33" s="27" t="s">
        <v>21</v>
      </c>
      <c r="E33" s="27" t="s">
        <v>7</v>
      </c>
      <c r="F33" s="28">
        <v>95072</v>
      </c>
      <c r="G33" s="29">
        <v>20602.669999999998</v>
      </c>
      <c r="H33" s="28">
        <f>YEAR(Tabulka2[[#This Row],[Datum zařazení do užívání]])</f>
        <v>2015</v>
      </c>
      <c r="I33" s="30">
        <v>42156</v>
      </c>
      <c r="J33" s="28" t="e">
        <f>IF(#REF!&lt;50,50,#REF!)</f>
        <v>#REF!</v>
      </c>
      <c r="K33" s="28" t="e">
        <f>CEILING(Tabulka2[[#This Row],[Reálná hodnota 
1. kolo]]*#REF!,10)</f>
        <v>#REF!</v>
      </c>
      <c r="L33" s="28">
        <v>1200</v>
      </c>
      <c r="M33" s="39" t="s">
        <v>73</v>
      </c>
      <c r="N33" s="27" t="s">
        <v>51</v>
      </c>
      <c r="O33" s="31" t="s">
        <v>19</v>
      </c>
      <c r="P33" s="27"/>
      <c r="Q33" s="43" t="str">
        <f>CONCATENATE(TEXT(YEAR(Tabulka2[[#This Row],[Datum zařazení do užívání]]),"####"),"-",TEXT(Tabulka2[[#This Row],[Pořizovací cena]],"00000"))</f>
        <v>2015-20603</v>
      </c>
      <c r="R33" s="32" t="s">
        <v>22</v>
      </c>
      <c r="S33" s="32"/>
    </row>
    <row r="34" spans="1:19" s="18" customFormat="1" ht="14.25" customHeight="1">
      <c r="A34" s="20">
        <v>28</v>
      </c>
      <c r="B34" s="21" t="s">
        <v>15</v>
      </c>
      <c r="C34" s="21" t="s">
        <v>16</v>
      </c>
      <c r="D34" s="21" t="s">
        <v>21</v>
      </c>
      <c r="E34" s="21" t="s">
        <v>7</v>
      </c>
      <c r="F34" s="22">
        <v>95073</v>
      </c>
      <c r="G34" s="23">
        <v>20602.669999999998</v>
      </c>
      <c r="H34" s="22">
        <f>YEAR(Tabulka2[[#This Row],[Datum zařazení do užívání]])</f>
        <v>2015</v>
      </c>
      <c r="I34" s="24">
        <v>42156</v>
      </c>
      <c r="J34" s="22" t="e">
        <f>IF(#REF!&lt;50,50,#REF!)</f>
        <v>#REF!</v>
      </c>
      <c r="K34" s="22" t="e">
        <f>CEILING(Tabulka2[[#This Row],[Reálná hodnota 
1. kolo]]*#REF!,10)</f>
        <v>#REF!</v>
      </c>
      <c r="L34" s="22">
        <v>1200</v>
      </c>
      <c r="M34" s="38" t="s">
        <v>73</v>
      </c>
      <c r="N34" s="21" t="s">
        <v>52</v>
      </c>
      <c r="O34" s="25" t="s">
        <v>19</v>
      </c>
      <c r="P34" s="21"/>
      <c r="Q34" s="43" t="str">
        <f>CONCATENATE(TEXT(YEAR(Tabulka2[[#This Row],[Datum zařazení do užívání]]),"####"),"-",TEXT(Tabulka2[[#This Row],[Pořizovací cena]],"00000"))</f>
        <v>2015-20603</v>
      </c>
      <c r="R34" s="32" t="s">
        <v>22</v>
      </c>
      <c r="S34" s="32"/>
    </row>
    <row r="35" spans="1:19" s="18" customFormat="1" ht="14.25" customHeight="1">
      <c r="A35" s="26">
        <v>29</v>
      </c>
      <c r="B35" s="27" t="s">
        <v>15</v>
      </c>
      <c r="C35" s="27" t="s">
        <v>16</v>
      </c>
      <c r="D35" s="27" t="s">
        <v>21</v>
      </c>
      <c r="E35" s="27" t="s">
        <v>7</v>
      </c>
      <c r="F35" s="28">
        <v>95074</v>
      </c>
      <c r="G35" s="29">
        <v>20602.669999999998</v>
      </c>
      <c r="H35" s="28">
        <f>YEAR(Tabulka2[[#This Row],[Datum zařazení do užívání]])</f>
        <v>2015</v>
      </c>
      <c r="I35" s="30">
        <v>42156</v>
      </c>
      <c r="J35" s="28" t="e">
        <f>IF(#REF!&lt;50,50,#REF!)</f>
        <v>#REF!</v>
      </c>
      <c r="K35" s="28" t="e">
        <f>CEILING(Tabulka2[[#This Row],[Reálná hodnota 
1. kolo]]*#REF!,10)</f>
        <v>#REF!</v>
      </c>
      <c r="L35" s="28">
        <v>1200</v>
      </c>
      <c r="M35" s="39" t="s">
        <v>73</v>
      </c>
      <c r="N35" s="27" t="s">
        <v>53</v>
      </c>
      <c r="O35" s="31" t="s">
        <v>19</v>
      </c>
      <c r="P35" s="27"/>
      <c r="Q35" s="43" t="str">
        <f>CONCATENATE(TEXT(YEAR(Tabulka2[[#This Row],[Datum zařazení do užívání]]),"####"),"-",TEXT(Tabulka2[[#This Row],[Pořizovací cena]],"00000"))</f>
        <v>2015-20603</v>
      </c>
      <c r="R35" s="32" t="s">
        <v>22</v>
      </c>
      <c r="S35" s="32"/>
    </row>
    <row r="36" spans="1:19" s="18" customFormat="1" ht="14.25" customHeight="1">
      <c r="A36" s="20">
        <v>30</v>
      </c>
      <c r="B36" s="21" t="s">
        <v>15</v>
      </c>
      <c r="C36" s="21" t="s">
        <v>16</v>
      </c>
      <c r="D36" s="21" t="s">
        <v>21</v>
      </c>
      <c r="E36" s="21" t="s">
        <v>7</v>
      </c>
      <c r="F36" s="22">
        <v>95076</v>
      </c>
      <c r="G36" s="23">
        <v>20602.669999999998</v>
      </c>
      <c r="H36" s="22">
        <f>YEAR(Tabulka2[[#This Row],[Datum zařazení do užívání]])</f>
        <v>2015</v>
      </c>
      <c r="I36" s="24">
        <v>42156</v>
      </c>
      <c r="J36" s="22" t="e">
        <f>IF(#REF!&lt;50,50,#REF!)</f>
        <v>#REF!</v>
      </c>
      <c r="K36" s="22" t="e">
        <f>CEILING(Tabulka2[[#This Row],[Reálná hodnota 
1. kolo]]*#REF!,10)</f>
        <v>#REF!</v>
      </c>
      <c r="L36" s="22">
        <v>1200</v>
      </c>
      <c r="M36" s="38" t="s">
        <v>73</v>
      </c>
      <c r="N36" s="21" t="s">
        <v>54</v>
      </c>
      <c r="O36" s="25" t="s">
        <v>19</v>
      </c>
      <c r="P36" s="21"/>
      <c r="Q36" s="43" t="str">
        <f>CONCATENATE(TEXT(YEAR(Tabulka2[[#This Row],[Datum zařazení do užívání]]),"####"),"-",TEXT(Tabulka2[[#This Row],[Pořizovací cena]],"00000"))</f>
        <v>2015-20603</v>
      </c>
      <c r="R36" s="32" t="s">
        <v>22</v>
      </c>
      <c r="S36" s="32"/>
    </row>
    <row r="37" spans="1:19" s="18" customFormat="1" ht="14.25" customHeight="1">
      <c r="A37" s="26">
        <v>31</v>
      </c>
      <c r="B37" s="27" t="s">
        <v>15</v>
      </c>
      <c r="C37" s="27" t="s">
        <v>16</v>
      </c>
      <c r="D37" s="27" t="s">
        <v>21</v>
      </c>
      <c r="E37" s="27" t="s">
        <v>7</v>
      </c>
      <c r="F37" s="28">
        <v>95077</v>
      </c>
      <c r="G37" s="29">
        <v>20602.669999999998</v>
      </c>
      <c r="H37" s="28">
        <f>YEAR(Tabulka2[[#This Row],[Datum zařazení do užívání]])</f>
        <v>2015</v>
      </c>
      <c r="I37" s="30">
        <v>42156</v>
      </c>
      <c r="J37" s="28" t="e">
        <f>IF(#REF!&lt;50,50,#REF!)</f>
        <v>#REF!</v>
      </c>
      <c r="K37" s="28" t="e">
        <f>CEILING(Tabulka2[[#This Row],[Reálná hodnota 
1. kolo]]*#REF!,10)</f>
        <v>#REF!</v>
      </c>
      <c r="L37" s="28">
        <v>1200</v>
      </c>
      <c r="M37" s="39" t="s">
        <v>73</v>
      </c>
      <c r="N37" s="27" t="s">
        <v>55</v>
      </c>
      <c r="O37" s="31" t="s">
        <v>19</v>
      </c>
      <c r="P37" s="27"/>
      <c r="Q37" s="43" t="str">
        <f>CONCATENATE(TEXT(YEAR(Tabulka2[[#This Row],[Datum zařazení do užívání]]),"####"),"-",TEXT(Tabulka2[[#This Row],[Pořizovací cena]],"00000"))</f>
        <v>2015-20603</v>
      </c>
      <c r="R37" s="32" t="s">
        <v>22</v>
      </c>
      <c r="S37" s="32"/>
    </row>
    <row r="38" spans="1:19" s="18" customFormat="1" ht="14.25" customHeight="1">
      <c r="A38" s="20">
        <v>32</v>
      </c>
      <c r="B38" s="21" t="s">
        <v>15</v>
      </c>
      <c r="C38" s="21" t="s">
        <v>16</v>
      </c>
      <c r="D38" s="21" t="s">
        <v>21</v>
      </c>
      <c r="E38" s="21" t="s">
        <v>7</v>
      </c>
      <c r="F38" s="22">
        <v>95078</v>
      </c>
      <c r="G38" s="23">
        <v>20602.669999999998</v>
      </c>
      <c r="H38" s="22">
        <f>YEAR(Tabulka2[[#This Row],[Datum zařazení do užívání]])</f>
        <v>2015</v>
      </c>
      <c r="I38" s="24">
        <v>42156</v>
      </c>
      <c r="J38" s="22" t="e">
        <f>IF(#REF!&lt;50,50,#REF!)</f>
        <v>#REF!</v>
      </c>
      <c r="K38" s="22" t="e">
        <f>CEILING(Tabulka2[[#This Row],[Reálná hodnota 
1. kolo]]*#REF!,10)</f>
        <v>#REF!</v>
      </c>
      <c r="L38" s="22">
        <v>1200</v>
      </c>
      <c r="M38" s="38" t="s">
        <v>73</v>
      </c>
      <c r="N38" s="21" t="s">
        <v>56</v>
      </c>
      <c r="O38" s="25" t="s">
        <v>19</v>
      </c>
      <c r="P38" s="21"/>
      <c r="Q38" s="43" t="str">
        <f>CONCATENATE(TEXT(YEAR(Tabulka2[[#This Row],[Datum zařazení do užívání]]),"####"),"-",TEXT(Tabulka2[[#This Row],[Pořizovací cena]],"00000"))</f>
        <v>2015-20603</v>
      </c>
      <c r="R38" s="32" t="s">
        <v>22</v>
      </c>
      <c r="S38" s="32"/>
    </row>
    <row r="39" spans="1:19" s="18" customFormat="1" ht="14.25" customHeight="1">
      <c r="A39" s="26">
        <v>33</v>
      </c>
      <c r="B39" s="27" t="s">
        <v>15</v>
      </c>
      <c r="C39" s="27" t="s">
        <v>16</v>
      </c>
      <c r="D39" s="27" t="s">
        <v>21</v>
      </c>
      <c r="E39" s="27" t="s">
        <v>7</v>
      </c>
      <c r="F39" s="28">
        <v>95079</v>
      </c>
      <c r="G39" s="29">
        <v>20602.669999999998</v>
      </c>
      <c r="H39" s="28">
        <f>YEAR(Tabulka2[[#This Row],[Datum zařazení do užívání]])</f>
        <v>2015</v>
      </c>
      <c r="I39" s="30">
        <v>42156</v>
      </c>
      <c r="J39" s="28" t="e">
        <f>IF(#REF!&lt;50,50,#REF!)</f>
        <v>#REF!</v>
      </c>
      <c r="K39" s="28" t="e">
        <f>CEILING(Tabulka2[[#This Row],[Reálná hodnota 
1. kolo]]*#REF!,10)</f>
        <v>#REF!</v>
      </c>
      <c r="L39" s="28">
        <v>1200</v>
      </c>
      <c r="M39" s="39" t="s">
        <v>73</v>
      </c>
      <c r="N39" s="27" t="s">
        <v>57</v>
      </c>
      <c r="O39" s="31" t="s">
        <v>19</v>
      </c>
      <c r="P39" s="27"/>
      <c r="Q39" s="43" t="str">
        <f>CONCATENATE(TEXT(YEAR(Tabulka2[[#This Row],[Datum zařazení do užívání]]),"####"),"-",TEXT(Tabulka2[[#This Row],[Pořizovací cena]],"00000"))</f>
        <v>2015-20603</v>
      </c>
      <c r="R39" s="32" t="s">
        <v>22</v>
      </c>
      <c r="S39" s="32"/>
    </row>
    <row r="40" spans="1:19" s="18" customFormat="1" ht="14.25" customHeight="1">
      <c r="A40" s="20">
        <v>34</v>
      </c>
      <c r="B40" s="21" t="s">
        <v>15</v>
      </c>
      <c r="C40" s="21" t="s">
        <v>16</v>
      </c>
      <c r="D40" s="21" t="s">
        <v>21</v>
      </c>
      <c r="E40" s="21" t="s">
        <v>7</v>
      </c>
      <c r="F40" s="22">
        <v>95080</v>
      </c>
      <c r="G40" s="23">
        <v>20602.669999999998</v>
      </c>
      <c r="H40" s="22">
        <f>YEAR(Tabulka2[[#This Row],[Datum zařazení do užívání]])</f>
        <v>2015</v>
      </c>
      <c r="I40" s="24">
        <v>42156</v>
      </c>
      <c r="J40" s="22" t="e">
        <f>IF(#REF!&lt;50,50,#REF!)</f>
        <v>#REF!</v>
      </c>
      <c r="K40" s="22" t="e">
        <f>CEILING(Tabulka2[[#This Row],[Reálná hodnota 
1. kolo]]*#REF!,10)</f>
        <v>#REF!</v>
      </c>
      <c r="L40" s="22">
        <v>1200</v>
      </c>
      <c r="M40" s="38" t="s">
        <v>73</v>
      </c>
      <c r="N40" s="21" t="s">
        <v>58</v>
      </c>
      <c r="O40" s="25" t="s">
        <v>19</v>
      </c>
      <c r="P40" s="21"/>
      <c r="Q40" s="43" t="str">
        <f>CONCATENATE(TEXT(YEAR(Tabulka2[[#This Row],[Datum zařazení do užívání]]),"####"),"-",TEXT(Tabulka2[[#This Row],[Pořizovací cena]],"00000"))</f>
        <v>2015-20603</v>
      </c>
      <c r="R40" s="32" t="s">
        <v>22</v>
      </c>
      <c r="S40" s="32"/>
    </row>
    <row r="41" spans="1:19" s="18" customFormat="1" ht="14.25" customHeight="1">
      <c r="A41" s="26">
        <v>35</v>
      </c>
      <c r="B41" s="27" t="s">
        <v>15</v>
      </c>
      <c r="C41" s="27" t="s">
        <v>16</v>
      </c>
      <c r="D41" s="27" t="s">
        <v>21</v>
      </c>
      <c r="E41" s="27" t="s">
        <v>7</v>
      </c>
      <c r="F41" s="28">
        <v>95082</v>
      </c>
      <c r="G41" s="29">
        <v>20602.669999999998</v>
      </c>
      <c r="H41" s="28">
        <f>YEAR(Tabulka2[[#This Row],[Datum zařazení do užívání]])</f>
        <v>2015</v>
      </c>
      <c r="I41" s="30">
        <v>42156</v>
      </c>
      <c r="J41" s="28" t="e">
        <f>IF(#REF!&lt;50,50,#REF!)</f>
        <v>#REF!</v>
      </c>
      <c r="K41" s="28" t="e">
        <f>CEILING(Tabulka2[[#This Row],[Reálná hodnota 
1. kolo]]*#REF!,10)</f>
        <v>#REF!</v>
      </c>
      <c r="L41" s="28">
        <v>1200</v>
      </c>
      <c r="M41" s="39" t="s">
        <v>73</v>
      </c>
      <c r="N41" s="27" t="s">
        <v>59</v>
      </c>
      <c r="O41" s="31" t="s">
        <v>19</v>
      </c>
      <c r="P41" s="27"/>
      <c r="Q41" s="43" t="str">
        <f>CONCATENATE(TEXT(YEAR(Tabulka2[[#This Row],[Datum zařazení do užívání]]),"####"),"-",TEXT(Tabulka2[[#This Row],[Pořizovací cena]],"00000"))</f>
        <v>2015-20603</v>
      </c>
      <c r="R41" s="32" t="s">
        <v>22</v>
      </c>
      <c r="S41" s="32"/>
    </row>
    <row r="42" spans="1:19" s="18" customFormat="1" ht="14.25" customHeight="1">
      <c r="A42" s="20">
        <v>36</v>
      </c>
      <c r="B42" s="21" t="s">
        <v>15</v>
      </c>
      <c r="C42" s="21" t="s">
        <v>16</v>
      </c>
      <c r="D42" s="21" t="s">
        <v>21</v>
      </c>
      <c r="E42" s="21" t="s">
        <v>7</v>
      </c>
      <c r="F42" s="22">
        <v>95083</v>
      </c>
      <c r="G42" s="23">
        <v>20602.669999999998</v>
      </c>
      <c r="H42" s="22">
        <f>YEAR(Tabulka2[[#This Row],[Datum zařazení do užívání]])</f>
        <v>2015</v>
      </c>
      <c r="I42" s="24">
        <v>42156</v>
      </c>
      <c r="J42" s="22" t="e">
        <f>IF(#REF!&lt;50,50,#REF!)</f>
        <v>#REF!</v>
      </c>
      <c r="K42" s="22" t="e">
        <f>CEILING(Tabulka2[[#This Row],[Reálná hodnota 
1. kolo]]*#REF!,10)</f>
        <v>#REF!</v>
      </c>
      <c r="L42" s="22">
        <v>1200</v>
      </c>
      <c r="M42" s="38" t="s">
        <v>73</v>
      </c>
      <c r="N42" s="21" t="s">
        <v>60</v>
      </c>
      <c r="O42" s="25" t="s">
        <v>19</v>
      </c>
      <c r="P42" s="21"/>
      <c r="Q42" s="43" t="str">
        <f>CONCATENATE(TEXT(YEAR(Tabulka2[[#This Row],[Datum zařazení do užívání]]),"####"),"-",TEXT(Tabulka2[[#This Row],[Pořizovací cena]],"00000"))</f>
        <v>2015-20603</v>
      </c>
      <c r="R42" s="32" t="s">
        <v>22</v>
      </c>
      <c r="S42" s="32"/>
    </row>
    <row r="43" spans="1:19" s="18" customFormat="1" ht="14.25" customHeight="1">
      <c r="A43" s="26">
        <v>37</v>
      </c>
      <c r="B43" s="27" t="s">
        <v>15</v>
      </c>
      <c r="C43" s="27" t="s">
        <v>16</v>
      </c>
      <c r="D43" s="27" t="s">
        <v>21</v>
      </c>
      <c r="E43" s="27" t="s">
        <v>7</v>
      </c>
      <c r="F43" s="28">
        <v>95084</v>
      </c>
      <c r="G43" s="29">
        <v>20602.669999999998</v>
      </c>
      <c r="H43" s="28">
        <f>YEAR(Tabulka2[[#This Row],[Datum zařazení do užívání]])</f>
        <v>2015</v>
      </c>
      <c r="I43" s="30">
        <v>42156</v>
      </c>
      <c r="J43" s="28" t="e">
        <f>IF(#REF!&lt;50,50,#REF!)</f>
        <v>#REF!</v>
      </c>
      <c r="K43" s="28" t="e">
        <f>CEILING(Tabulka2[[#This Row],[Reálná hodnota 
1. kolo]]*#REF!,10)</f>
        <v>#REF!</v>
      </c>
      <c r="L43" s="28">
        <v>1200</v>
      </c>
      <c r="M43" s="39" t="s">
        <v>73</v>
      </c>
      <c r="N43" s="27" t="s">
        <v>61</v>
      </c>
      <c r="O43" s="31" t="s">
        <v>19</v>
      </c>
      <c r="P43" s="27"/>
      <c r="Q43" s="43" t="str">
        <f>CONCATENATE(TEXT(YEAR(Tabulka2[[#This Row],[Datum zařazení do užívání]]),"####"),"-",TEXT(Tabulka2[[#This Row],[Pořizovací cena]],"00000"))</f>
        <v>2015-20603</v>
      </c>
      <c r="R43" s="32" t="s">
        <v>22</v>
      </c>
      <c r="S43" s="32"/>
    </row>
    <row r="44" spans="1:19" s="18" customFormat="1" ht="14.25" customHeight="1">
      <c r="A44" s="20">
        <v>38</v>
      </c>
      <c r="B44" s="21" t="s">
        <v>15</v>
      </c>
      <c r="C44" s="21" t="s">
        <v>16</v>
      </c>
      <c r="D44" s="21" t="s">
        <v>21</v>
      </c>
      <c r="E44" s="21" t="s">
        <v>7</v>
      </c>
      <c r="F44" s="22">
        <v>95085</v>
      </c>
      <c r="G44" s="23">
        <v>20602.669999999998</v>
      </c>
      <c r="H44" s="22">
        <f>YEAR(Tabulka2[[#This Row],[Datum zařazení do užívání]])</f>
        <v>2015</v>
      </c>
      <c r="I44" s="24">
        <v>42156</v>
      </c>
      <c r="J44" s="22" t="e">
        <f>IF(#REF!&lt;50,50,#REF!)</f>
        <v>#REF!</v>
      </c>
      <c r="K44" s="22" t="e">
        <f>CEILING(Tabulka2[[#This Row],[Reálná hodnota 
1. kolo]]*#REF!,10)</f>
        <v>#REF!</v>
      </c>
      <c r="L44" s="22">
        <v>1200</v>
      </c>
      <c r="M44" s="38" t="s">
        <v>73</v>
      </c>
      <c r="N44" s="21" t="s">
        <v>62</v>
      </c>
      <c r="O44" s="25" t="s">
        <v>19</v>
      </c>
      <c r="P44" s="21"/>
      <c r="Q44" s="43" t="str">
        <f>CONCATENATE(TEXT(YEAR(Tabulka2[[#This Row],[Datum zařazení do užívání]]),"####"),"-",TEXT(Tabulka2[[#This Row],[Pořizovací cena]],"00000"))</f>
        <v>2015-20603</v>
      </c>
      <c r="R44" s="32" t="s">
        <v>22</v>
      </c>
      <c r="S44" s="32"/>
    </row>
    <row r="45" spans="1:19" s="18" customFormat="1" ht="14.25" customHeight="1">
      <c r="A45" s="26">
        <v>39</v>
      </c>
      <c r="B45" s="27" t="s">
        <v>15</v>
      </c>
      <c r="C45" s="27" t="s">
        <v>16</v>
      </c>
      <c r="D45" s="27" t="s">
        <v>21</v>
      </c>
      <c r="E45" s="27" t="s">
        <v>7</v>
      </c>
      <c r="F45" s="28">
        <v>95087</v>
      </c>
      <c r="G45" s="29">
        <v>20602.669999999998</v>
      </c>
      <c r="H45" s="28">
        <f>YEAR(Tabulka2[[#This Row],[Datum zařazení do užívání]])</f>
        <v>2015</v>
      </c>
      <c r="I45" s="30">
        <v>42156</v>
      </c>
      <c r="J45" s="28" t="e">
        <f>IF(#REF!&lt;50,50,#REF!)</f>
        <v>#REF!</v>
      </c>
      <c r="K45" s="28" t="e">
        <f>CEILING(Tabulka2[[#This Row],[Reálná hodnota 
1. kolo]]*#REF!,10)</f>
        <v>#REF!</v>
      </c>
      <c r="L45" s="28">
        <v>1200</v>
      </c>
      <c r="M45" s="39" t="s">
        <v>73</v>
      </c>
      <c r="N45" s="27" t="s">
        <v>63</v>
      </c>
      <c r="O45" s="31" t="s">
        <v>19</v>
      </c>
      <c r="P45" s="27"/>
      <c r="Q45" s="43" t="str">
        <f>CONCATENATE(TEXT(YEAR(Tabulka2[[#This Row],[Datum zařazení do užívání]]),"####"),"-",TEXT(Tabulka2[[#This Row],[Pořizovací cena]],"00000"))</f>
        <v>2015-20603</v>
      </c>
      <c r="R45" s="32" t="s">
        <v>22</v>
      </c>
      <c r="S45" s="32"/>
    </row>
    <row r="46" spans="1:19" s="18" customFormat="1" ht="14.25" customHeight="1">
      <c r="A46" s="20">
        <v>40</v>
      </c>
      <c r="B46" s="21" t="s">
        <v>15</v>
      </c>
      <c r="C46" s="21" t="s">
        <v>16</v>
      </c>
      <c r="D46" s="21" t="s">
        <v>21</v>
      </c>
      <c r="E46" s="21" t="s">
        <v>7</v>
      </c>
      <c r="F46" s="22">
        <v>95088</v>
      </c>
      <c r="G46" s="23">
        <v>20602.669999999998</v>
      </c>
      <c r="H46" s="22">
        <f>YEAR(Tabulka2[[#This Row],[Datum zařazení do užívání]])</f>
        <v>2015</v>
      </c>
      <c r="I46" s="24">
        <v>42156</v>
      </c>
      <c r="J46" s="22" t="e">
        <f>IF(#REF!&lt;50,50,#REF!)</f>
        <v>#REF!</v>
      </c>
      <c r="K46" s="22" t="e">
        <f>CEILING(Tabulka2[[#This Row],[Reálná hodnota 
1. kolo]]*#REF!,10)</f>
        <v>#REF!</v>
      </c>
      <c r="L46" s="22">
        <v>1200</v>
      </c>
      <c r="M46" s="38" t="s">
        <v>73</v>
      </c>
      <c r="N46" s="21" t="s">
        <v>64</v>
      </c>
      <c r="O46" s="25" t="s">
        <v>19</v>
      </c>
      <c r="P46" s="21"/>
      <c r="Q46" s="43" t="str">
        <f>CONCATENATE(TEXT(YEAR(Tabulka2[[#This Row],[Datum zařazení do užívání]]),"####"),"-",TEXT(Tabulka2[[#This Row],[Pořizovací cena]],"00000"))</f>
        <v>2015-20603</v>
      </c>
      <c r="R46" s="32" t="s">
        <v>22</v>
      </c>
      <c r="S46" s="32"/>
    </row>
    <row r="47" spans="1:19" s="18" customFormat="1" ht="14.25" customHeight="1">
      <c r="A47" s="26">
        <v>41</v>
      </c>
      <c r="B47" s="27" t="s">
        <v>15</v>
      </c>
      <c r="C47" s="27" t="s">
        <v>16</v>
      </c>
      <c r="D47" s="27" t="s">
        <v>21</v>
      </c>
      <c r="E47" s="27" t="s">
        <v>7</v>
      </c>
      <c r="F47" s="28">
        <v>95089</v>
      </c>
      <c r="G47" s="29">
        <v>20602.669999999998</v>
      </c>
      <c r="H47" s="28">
        <f>YEAR(Tabulka2[[#This Row],[Datum zařazení do užívání]])</f>
        <v>2015</v>
      </c>
      <c r="I47" s="30">
        <v>42156</v>
      </c>
      <c r="J47" s="28" t="e">
        <f>IF(#REF!&lt;50,50,#REF!)</f>
        <v>#REF!</v>
      </c>
      <c r="K47" s="28" t="e">
        <f>CEILING(Tabulka2[[#This Row],[Reálná hodnota 
1. kolo]]*#REF!,10)</f>
        <v>#REF!</v>
      </c>
      <c r="L47" s="28">
        <v>1200</v>
      </c>
      <c r="M47" s="39" t="s">
        <v>73</v>
      </c>
      <c r="N47" s="27" t="s">
        <v>65</v>
      </c>
      <c r="O47" s="31" t="s">
        <v>19</v>
      </c>
      <c r="P47" s="27"/>
      <c r="Q47" s="43" t="str">
        <f>CONCATENATE(TEXT(YEAR(Tabulka2[[#This Row],[Datum zařazení do užívání]]),"####"),"-",TEXT(Tabulka2[[#This Row],[Pořizovací cena]],"00000"))</f>
        <v>2015-20603</v>
      </c>
      <c r="R47" s="32" t="s">
        <v>22</v>
      </c>
      <c r="S47" s="32"/>
    </row>
    <row r="48" spans="1:19" s="18" customFormat="1" ht="14.25" customHeight="1">
      <c r="A48" s="20">
        <v>42</v>
      </c>
      <c r="B48" s="21" t="s">
        <v>15</v>
      </c>
      <c r="C48" s="21" t="s">
        <v>16</v>
      </c>
      <c r="D48" s="21" t="s">
        <v>21</v>
      </c>
      <c r="E48" s="21" t="s">
        <v>7</v>
      </c>
      <c r="F48" s="22">
        <v>95090</v>
      </c>
      <c r="G48" s="23">
        <v>20602.669999999998</v>
      </c>
      <c r="H48" s="22">
        <f>YEAR(Tabulka2[[#This Row],[Datum zařazení do užívání]])</f>
        <v>2015</v>
      </c>
      <c r="I48" s="24">
        <v>42156</v>
      </c>
      <c r="J48" s="22" t="e">
        <f>IF(#REF!&lt;50,50,#REF!)</f>
        <v>#REF!</v>
      </c>
      <c r="K48" s="22" t="e">
        <f>CEILING(Tabulka2[[#This Row],[Reálná hodnota 
1. kolo]]*#REF!,10)</f>
        <v>#REF!</v>
      </c>
      <c r="L48" s="22">
        <v>1200</v>
      </c>
      <c r="M48" s="38" t="s">
        <v>73</v>
      </c>
      <c r="N48" s="21" t="s">
        <v>66</v>
      </c>
      <c r="O48" s="25" t="s">
        <v>19</v>
      </c>
      <c r="P48" s="21"/>
      <c r="Q48" s="43" t="str">
        <f>CONCATENATE(TEXT(YEAR(Tabulka2[[#This Row],[Datum zařazení do užívání]]),"####"),"-",TEXT(Tabulka2[[#This Row],[Pořizovací cena]],"00000"))</f>
        <v>2015-20603</v>
      </c>
      <c r="R48" s="32" t="s">
        <v>22</v>
      </c>
      <c r="S48" s="32"/>
    </row>
    <row r="49" spans="1:19" s="18" customFormat="1" ht="14.25" customHeight="1">
      <c r="A49" s="26">
        <v>43</v>
      </c>
      <c r="B49" s="27" t="s">
        <v>15</v>
      </c>
      <c r="C49" s="27" t="s">
        <v>16</v>
      </c>
      <c r="D49" s="27" t="s">
        <v>21</v>
      </c>
      <c r="E49" s="27" t="s">
        <v>7</v>
      </c>
      <c r="F49" s="28">
        <v>95091</v>
      </c>
      <c r="G49" s="29">
        <v>20602.669999999998</v>
      </c>
      <c r="H49" s="28">
        <f>YEAR(Tabulka2[[#This Row],[Datum zařazení do užívání]])</f>
        <v>2015</v>
      </c>
      <c r="I49" s="30">
        <v>42156</v>
      </c>
      <c r="J49" s="28" t="e">
        <f>IF(#REF!&lt;50,50,#REF!)</f>
        <v>#REF!</v>
      </c>
      <c r="K49" s="28" t="e">
        <f>CEILING(Tabulka2[[#This Row],[Reálná hodnota 
1. kolo]]*#REF!,10)</f>
        <v>#REF!</v>
      </c>
      <c r="L49" s="28">
        <v>1200</v>
      </c>
      <c r="M49" s="39" t="s">
        <v>73</v>
      </c>
      <c r="N49" s="27" t="s">
        <v>67</v>
      </c>
      <c r="O49" s="31" t="s">
        <v>19</v>
      </c>
      <c r="P49" s="27"/>
      <c r="Q49" s="43" t="str">
        <f>CONCATENATE(TEXT(YEAR(Tabulka2[[#This Row],[Datum zařazení do užívání]]),"####"),"-",TEXT(Tabulka2[[#This Row],[Pořizovací cena]],"00000"))</f>
        <v>2015-20603</v>
      </c>
      <c r="R49" s="32" t="s">
        <v>22</v>
      </c>
      <c r="S49" s="32"/>
    </row>
    <row r="50" spans="1:19" s="18" customFormat="1" ht="14.25" customHeight="1">
      <c r="A50" s="20">
        <v>44</v>
      </c>
      <c r="B50" s="21" t="s">
        <v>15</v>
      </c>
      <c r="C50" s="21" t="s">
        <v>16</v>
      </c>
      <c r="D50" s="21" t="s">
        <v>21</v>
      </c>
      <c r="E50" s="21" t="s">
        <v>7</v>
      </c>
      <c r="F50" s="22">
        <v>95095</v>
      </c>
      <c r="G50" s="23">
        <v>20602.669999999998</v>
      </c>
      <c r="H50" s="22">
        <f>YEAR(Tabulka2[[#This Row],[Datum zařazení do užívání]])</f>
        <v>2015</v>
      </c>
      <c r="I50" s="24">
        <v>42156</v>
      </c>
      <c r="J50" s="22" t="e">
        <f>IF(#REF!&lt;50,50,#REF!)</f>
        <v>#REF!</v>
      </c>
      <c r="K50" s="22" t="e">
        <f>CEILING(Tabulka2[[#This Row],[Reálná hodnota 
1. kolo]]*#REF!,10)</f>
        <v>#REF!</v>
      </c>
      <c r="L50" s="22">
        <v>1200</v>
      </c>
      <c r="M50" s="38" t="s">
        <v>73</v>
      </c>
      <c r="N50" s="21" t="s">
        <v>68</v>
      </c>
      <c r="O50" s="25" t="s">
        <v>19</v>
      </c>
      <c r="P50" s="21"/>
      <c r="Q50" s="43" t="str">
        <f>CONCATENATE(TEXT(YEAR(Tabulka2[[#This Row],[Datum zařazení do užívání]]),"####"),"-",TEXT(Tabulka2[[#This Row],[Pořizovací cena]],"00000"))</f>
        <v>2015-20603</v>
      </c>
      <c r="R50" s="32" t="s">
        <v>22</v>
      </c>
      <c r="S50" s="32"/>
    </row>
    <row r="51" spans="1:19" s="18" customFormat="1" ht="14.25" customHeight="1">
      <c r="A51" s="26">
        <v>45</v>
      </c>
      <c r="B51" s="27" t="s">
        <v>15</v>
      </c>
      <c r="C51" s="27" t="s">
        <v>16</v>
      </c>
      <c r="D51" s="27" t="s">
        <v>21</v>
      </c>
      <c r="E51" s="27" t="s">
        <v>7</v>
      </c>
      <c r="F51" s="28">
        <v>95096</v>
      </c>
      <c r="G51" s="29">
        <v>20602.669999999998</v>
      </c>
      <c r="H51" s="28">
        <f>YEAR(Tabulka2[[#This Row],[Datum zařazení do užívání]])</f>
        <v>2015</v>
      </c>
      <c r="I51" s="30">
        <v>42156</v>
      </c>
      <c r="J51" s="28" t="e">
        <f>IF(#REF!&lt;50,50,#REF!)</f>
        <v>#REF!</v>
      </c>
      <c r="K51" s="28" t="e">
        <f>CEILING(Tabulka2[[#This Row],[Reálná hodnota 
1. kolo]]*#REF!,10)</f>
        <v>#REF!</v>
      </c>
      <c r="L51" s="28">
        <v>1200</v>
      </c>
      <c r="M51" s="39" t="s">
        <v>73</v>
      </c>
      <c r="N51" s="27" t="s">
        <v>69</v>
      </c>
      <c r="O51" s="31" t="s">
        <v>19</v>
      </c>
      <c r="P51" s="27"/>
      <c r="Q51" s="43" t="str">
        <f>CONCATENATE(TEXT(YEAR(Tabulka2[[#This Row],[Datum zařazení do užívání]]),"####"),"-",TEXT(Tabulka2[[#This Row],[Pořizovací cena]],"00000"))</f>
        <v>2015-20603</v>
      </c>
      <c r="R51" s="32" t="s">
        <v>22</v>
      </c>
      <c r="S51" s="32"/>
    </row>
    <row r="52" spans="1:19" s="18" customFormat="1" ht="14.25" customHeight="1">
      <c r="A52" s="20">
        <v>46</v>
      </c>
      <c r="B52" s="21" t="s">
        <v>15</v>
      </c>
      <c r="C52" s="21" t="s">
        <v>16</v>
      </c>
      <c r="D52" s="21" t="s">
        <v>21</v>
      </c>
      <c r="E52" s="21" t="s">
        <v>7</v>
      </c>
      <c r="F52" s="22">
        <v>95097</v>
      </c>
      <c r="G52" s="23">
        <v>20602.669999999998</v>
      </c>
      <c r="H52" s="22">
        <f>YEAR(Tabulka2[[#This Row],[Datum zařazení do užívání]])</f>
        <v>2015</v>
      </c>
      <c r="I52" s="24">
        <v>42156</v>
      </c>
      <c r="J52" s="22" t="e">
        <f>IF(#REF!&lt;50,50,#REF!)</f>
        <v>#REF!</v>
      </c>
      <c r="K52" s="22" t="e">
        <f>CEILING(Tabulka2[[#This Row],[Reálná hodnota 
1. kolo]]*#REF!,10)</f>
        <v>#REF!</v>
      </c>
      <c r="L52" s="22">
        <v>1200</v>
      </c>
      <c r="M52" s="38" t="s">
        <v>73</v>
      </c>
      <c r="N52" s="21" t="s">
        <v>70</v>
      </c>
      <c r="O52" s="25" t="s">
        <v>19</v>
      </c>
      <c r="P52" s="21"/>
      <c r="Q52" s="43" t="str">
        <f>CONCATENATE(TEXT(YEAR(Tabulka2[[#This Row],[Datum zařazení do užívání]]),"####"),"-",TEXT(Tabulka2[[#This Row],[Pořizovací cena]],"00000"))</f>
        <v>2015-20603</v>
      </c>
      <c r="R52" s="32" t="s">
        <v>22</v>
      </c>
      <c r="S52" s="32"/>
    </row>
    <row r="53" spans="1:19" s="8" customFormat="1" ht="15" customHeight="1">
      <c r="A53" s="61" t="s">
        <v>79</v>
      </c>
      <c r="B53" s="61"/>
      <c r="C53" s="46">
        <f>COUNTA(C7:C52)</f>
        <v>46</v>
      </c>
      <c r="D53" s="46" t="s">
        <v>8</v>
      </c>
      <c r="E53" s="47" t="s">
        <v>8</v>
      </c>
      <c r="F53" s="47">
        <f>SUBTOTAL(102,Tabulka2[Inventární číslo])</f>
        <v>46</v>
      </c>
      <c r="G53" s="48">
        <f>SUBTOTAL(109,Tabulka2[Pořizovací cena])</f>
        <v>947722.82000000053</v>
      </c>
      <c r="H53" s="49">
        <f>SUBTOTAL(101,Tabulka2[Rok pořízení])</f>
        <v>2015</v>
      </c>
      <c r="I53" s="50" t="s">
        <v>8</v>
      </c>
      <c r="J53" s="51" t="e">
        <f>SUBTOTAL(109,Tabulka2[Reálná hodnota 
1. kolo])</f>
        <v>#REF!</v>
      </c>
      <c r="K53" s="51" t="e">
        <f>SUBTOTAL(109,Tabulka2[Reálná hodnota 2. kolo])</f>
        <v>#REF!</v>
      </c>
      <c r="L53" s="51"/>
      <c r="M53" s="50"/>
      <c r="N53" s="46" t="s">
        <v>8</v>
      </c>
      <c r="O53" s="46" t="s">
        <v>8</v>
      </c>
      <c r="P53" s="36" t="s">
        <v>8</v>
      </c>
      <c r="Q53" s="44"/>
    </row>
    <row r="54" spans="1:19" s="8" customFormat="1" ht="11.25" customHeight="1">
      <c r="A54" s="1"/>
      <c r="B54" s="1"/>
      <c r="C54" s="1"/>
      <c r="D54" s="1"/>
      <c r="E54" s="9"/>
      <c r="F54" s="10"/>
      <c r="G54" s="9"/>
      <c r="H54" s="16"/>
      <c r="I54" s="6"/>
      <c r="J54" s="9"/>
      <c r="K54" s="2"/>
      <c r="L54" s="2"/>
      <c r="M54" s="6"/>
      <c r="N54" s="1"/>
      <c r="O54" s="1"/>
      <c r="P54" s="36"/>
    </row>
    <row r="55" spans="1:19" ht="14.25" customHeight="1">
      <c r="A55" s="19"/>
      <c r="B55" s="7"/>
      <c r="C55" s="7"/>
      <c r="D55" s="7"/>
      <c r="F55" s="7"/>
      <c r="G55" s="7"/>
      <c r="H55" s="14"/>
      <c r="I55" s="7"/>
      <c r="J55" s="7"/>
      <c r="K55" s="7"/>
      <c r="L55" s="7"/>
      <c r="N55" s="7"/>
      <c r="O55" s="7"/>
      <c r="P55" s="7"/>
    </row>
    <row r="56" spans="1:19" ht="14.1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/>
    </row>
    <row r="57" spans="1:19" ht="11.25" customHeight="1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/>
    </row>
  </sheetData>
  <mergeCells count="7">
    <mergeCell ref="A1:P1"/>
    <mergeCell ref="A56:O56"/>
    <mergeCell ref="A57:O57"/>
    <mergeCell ref="A4:P4"/>
    <mergeCell ref="A3:P3"/>
    <mergeCell ref="A2:B2"/>
    <mergeCell ref="A53:B53"/>
  </mergeCells>
  <pageMargins left="0.11811023622047245" right="0.11811023622047245" top="0.39370078740157483" bottom="0.47244094488188981" header="0.59055118110236227" footer="0.19685039370078741"/>
  <pageSetup paperSize="9" scale="69" fitToHeight="0" orientation="landscape" horizontalDpi="300" verticalDpi="300" r:id="rId1"/>
  <headerFooter alignWithMargins="0">
    <oddFooter>&amp;L&amp;"Arial,Regular"&amp;8  
&amp;"Arial"&amp;8Strana: &amp;P/&amp;N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f3af0315-609c-4c32-9ca6-30bf3ccca914}" enabled="1" method="Privileged" siteId="{d1ceb3ce-567d-4c20-bd5a-6276fbdfe51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DDHM</vt:lpstr>
      <vt:lpstr>DDHM!Názvy_tisku</vt:lpstr>
      <vt:lpstr>Tabulka3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Weiser Tomáš DiS. (GFŘ)</dc:creator>
  <cp:lastModifiedBy>Mudrochová Hana Bc. (GFŘ)</cp:lastModifiedBy>
  <cp:lastPrinted>2025-03-19T13:13:47Z</cp:lastPrinted>
  <dcterms:created xsi:type="dcterms:W3CDTF">2021-06-21T11:57:36Z</dcterms:created>
  <dcterms:modified xsi:type="dcterms:W3CDTF">2025-04-30T07:03:21Z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